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ICIO" sheetId="1" state="visible" r:id="rId1"/>
    <sheet xmlns:r="http://schemas.openxmlformats.org/officeDocument/2006/relationships" name="MIS 52 SEMANAS" sheetId="2" state="visible" r:id="rId2"/>
  </sheets>
  <definedNames/>
  <calcPr calcId="124519" fullCalcOnLoad="1"/>
</workbook>
</file>

<file path=xl/styles.xml><?xml version="1.0" encoding="utf-8"?>
<styleSheet xmlns="http://schemas.openxmlformats.org/spreadsheetml/2006/main">
  <numFmts count="2">
    <numFmt numFmtId="164" formatCode="&quot;RD$&quot;#,##0.00"/>
    <numFmt numFmtId="165" formatCode="&quot;RD$&quot;#,##0"/>
  </numFmts>
  <fonts count="19">
    <font>
      <name val="Calibri"/>
      <family val="2"/>
      <color theme="1"/>
      <sz val="11"/>
      <scheme val="minor"/>
    </font>
    <font>
      <name val="Arial"/>
      <b val="1"/>
      <color rgb="FFFFFFFF"/>
      <sz val="17"/>
    </font>
    <font>
      <name val="Arial"/>
      <color rgb="FF5B7C92"/>
      <sz val="10"/>
    </font>
    <font>
      <name val="Arial"/>
      <color rgb="FF2A4659"/>
      <sz val="11"/>
    </font>
    <font>
      <name val="Arial"/>
      <b val="1"/>
      <color rgb="FFFFFFFF"/>
      <sz val="11.5"/>
    </font>
    <font>
      <name val="Arial"/>
      <b val="1"/>
      <color rgb="FFFFFFFF"/>
      <sz val="12"/>
    </font>
    <font>
      <name val="Arial"/>
      <color rgb="FF1F2A33"/>
      <sz val="10.5"/>
    </font>
    <font>
      <name val="Arial"/>
      <color rgb="FF2A4659"/>
      <sz val="10.5"/>
    </font>
    <font>
      <name val="Arial"/>
      <color rgb="FF7E97A8"/>
      <sz val="9"/>
    </font>
    <font>
      <name val="Arial"/>
      <color rgb="FFA8BCC9"/>
      <sz val="8.5"/>
    </font>
    <font>
      <name val="Arial"/>
      <b val="1"/>
      <color rgb="FF1F2A33"/>
      <sz val="10.5"/>
    </font>
    <font>
      <name val="Arial"/>
      <b val="1"/>
      <color rgb="FF1F2A33"/>
      <sz val="11.5"/>
    </font>
    <font>
      <name val="Arial"/>
      <b val="1"/>
      <color rgb="FF1F2A33"/>
      <sz val="11"/>
    </font>
    <font>
      <name val="Arial"/>
      <b val="1"/>
      <color rgb="FF2E7D4F"/>
      <sz val="14"/>
    </font>
    <font>
      <name val="Arial"/>
      <b val="1"/>
      <color rgb="FFFFFFFF"/>
      <sz val="10"/>
    </font>
    <font>
      <name val="Arial"/>
      <b val="1"/>
      <color rgb="FF1F2A33"/>
      <sz val="10"/>
    </font>
    <font>
      <name val="Arial"/>
      <color rgb="FF7E97A8"/>
      <sz val="10"/>
    </font>
    <font>
      <name val="Arial"/>
      <color rgb="FF1F2A33"/>
      <sz val="9.5"/>
    </font>
    <font>
      <name val="Arial"/>
      <b val="1"/>
      <color rgb="FF1F2A33"/>
      <sz val="12"/>
    </font>
  </fonts>
  <fills count="7">
    <fill>
      <patternFill/>
    </fill>
    <fill>
      <patternFill patternType="gray125"/>
    </fill>
    <fill>
      <patternFill patternType="solid">
        <fgColor rgb="FF0A324B"/>
      </patternFill>
    </fill>
    <fill>
      <patternFill patternType="solid">
        <fgColor rgb="FF6B8FA8"/>
      </patternFill>
    </fill>
    <fill>
      <patternFill patternType="solid">
        <fgColor rgb="FFC8922A"/>
      </patternFill>
    </fill>
    <fill>
      <patternFill patternType="solid">
        <fgColor rgb="FFFDF4E3"/>
      </patternFill>
    </fill>
    <fill>
      <patternFill patternType="solid">
        <fgColor rgb="FFE9F5EC"/>
      </patternFill>
    </fill>
  </fills>
  <borders count="2">
    <border>
      <left/>
      <right/>
      <top/>
      <bottom/>
      <diagonal/>
    </border>
    <border>
      <left style="thin">
        <color rgb="FFDCE8F0"/>
      </left>
      <right style="thin">
        <color rgb="FFDCE8F0"/>
      </right>
      <top style="thin">
        <color rgb="FFDCE8F0"/>
      </top>
      <bottom style="thin">
        <color rgb="FFDCE8F0"/>
      </bottom>
    </border>
  </borders>
  <cellStyleXfs count="1">
    <xf numFmtId="0" fontId="0" fillId="0" borderId="0"/>
  </cellStyleXfs>
  <cellXfs count="26">
    <xf numFmtId="0" fontId="0" fillId="0" borderId="0" pivotButton="0" quotePrefix="0" xfId="0"/>
    <xf numFmtId="0" fontId="1" fillId="2" borderId="0" pivotButton="0" quotePrefix="0" xfId="0"/>
    <xf numFmtId="0" fontId="0" fillId="2" borderId="0" pivotButton="0" quotePrefix="0" xfId="0"/>
    <xf numFmtId="0" fontId="2" fillId="0" borderId="0" pivotButton="0" quotePrefix="0" xfId="0"/>
    <xf numFmtId="0" fontId="3" fillId="0" borderId="0" applyAlignment="1" pivotButton="0" quotePrefix="0" xfId="0">
      <alignment vertical="top" wrapText="1"/>
    </xf>
    <xf numFmtId="0" fontId="4" fillId="2" borderId="0" pivotButton="0" quotePrefix="0" xfId="0"/>
    <xf numFmtId="0" fontId="5" fillId="2" borderId="0" pivotButton="0" quotePrefix="0" xfId="0"/>
    <xf numFmtId="0" fontId="6" fillId="0" borderId="0" applyAlignment="1" pivotButton="0" quotePrefix="0" xfId="0">
      <alignment vertical="center" wrapText="1"/>
    </xf>
    <xf numFmtId="0" fontId="5" fillId="3" borderId="0" pivotButton="0" quotePrefix="0" xfId="0"/>
    <xf numFmtId="0" fontId="5" fillId="4" borderId="0" pivotButton="0" quotePrefix="0" xfId="0"/>
    <xf numFmtId="0" fontId="7" fillId="0" borderId="0" applyAlignment="1" pivotButton="0" quotePrefix="0" xfId="0">
      <alignment vertical="top" wrapText="1"/>
    </xf>
    <xf numFmtId="0" fontId="8" fillId="0" borderId="0" pivotButton="0" quotePrefix="0" xfId="0"/>
    <xf numFmtId="0" fontId="9" fillId="0" borderId="0" pivotButton="0" quotePrefix="0" xfId="0"/>
    <xf numFmtId="0" fontId="10" fillId="0" borderId="0" pivotButton="0" quotePrefix="0" xfId="0"/>
    <xf numFmtId="164" fontId="11" fillId="5" borderId="1" applyAlignment="1" pivotButton="0" quotePrefix="0" xfId="0">
      <alignment horizontal="center"/>
    </xf>
    <xf numFmtId="0" fontId="12" fillId="0" borderId="0" pivotButton="0" quotePrefix="0" xfId="0"/>
    <xf numFmtId="165" fontId="13" fillId="6" borderId="1" applyAlignment="1" pivotButton="0" quotePrefix="0" xfId="0">
      <alignment horizontal="center"/>
    </xf>
    <xf numFmtId="0" fontId="14" fillId="3" borderId="1" applyAlignment="1" pivotButton="0" quotePrefix="0" xfId="0">
      <alignment horizontal="center" wrapText="1"/>
    </xf>
    <xf numFmtId="0" fontId="15" fillId="0" borderId="1" applyAlignment="1" pivotButton="0" quotePrefix="0" xfId="0">
      <alignment horizontal="center"/>
    </xf>
    <xf numFmtId="165" fontId="16" fillId="0" borderId="1" applyAlignment="1" pivotButton="0" quotePrefix="0" xfId="0">
      <alignment horizontal="center"/>
    </xf>
    <xf numFmtId="0" fontId="0" fillId="5" borderId="1" applyAlignment="1" pivotButton="0" quotePrefix="0" xfId="0">
      <alignment horizontal="center"/>
    </xf>
    <xf numFmtId="164" fontId="0" fillId="5" borderId="1" applyAlignment="1" pivotButton="0" quotePrefix="0" xfId="0">
      <alignment horizontal="center"/>
    </xf>
    <xf numFmtId="165" fontId="15" fillId="0" borderId="1" applyAlignment="1" pivotButton="0" quotePrefix="0" xfId="0">
      <alignment horizontal="center"/>
    </xf>
    <xf numFmtId="0" fontId="17" fillId="0" borderId="1" pivotButton="0" quotePrefix="0" xfId="0"/>
    <xf numFmtId="165" fontId="18" fillId="0" borderId="1" applyAlignment="1" pivotButton="0" quotePrefix="0" xfId="0">
      <alignment horizontal="center"/>
    </xf>
    <xf numFmtId="1" fontId="18" fillId="0" borderId="1" applyAlignment="1" pivotButton="0" quotePrefix="0" xfId="0">
      <alignment horizontal="center"/>
    </xf>
  </cellXfs>
  <cellStyles count="1">
    <cellStyle name="Normal" xfId="0" builtinId="0" hidden="0"/>
  </cellStyles>
  <dxfs count="2">
    <dxf>
      <font>
        <name val="Arial"/>
        <color rgb="FFBE3A2B"/>
        <sz val="9.5"/>
      </font>
    </dxf>
    <dxf>
      <font>
        <name val="Arial"/>
        <color rgb="FF2E7D4F"/>
        <sz val="9.5"/>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H19"/>
  <sheetViews>
    <sheetView showGridLines="0" workbookViewId="0">
      <selection activeCell="A1" sqref="A1"/>
    </sheetView>
  </sheetViews>
  <sheetFormatPr baseColWidth="8" defaultRowHeight="15"/>
  <cols>
    <col width="2.5" customWidth="1" min="1" max="1"/>
    <col width="30" customWidth="1" min="2" max="2"/>
    <col width="52" customWidth="1" min="3" max="3"/>
    <col width="14" customWidth="1" min="4" max="4"/>
  </cols>
  <sheetData>
    <row r="2" ht="30" customHeight="1">
      <c r="B2" s="1" t="inlineStr">
        <is>
          <t>RETO DE AHORRO · 52 SEMANAS</t>
        </is>
      </c>
      <c r="C2" s="2" t="n"/>
      <c r="D2" s="2" t="n"/>
      <c r="E2" s="2" t="n"/>
      <c r="F2" s="2" t="n"/>
      <c r="G2" s="2" t="n"/>
      <c r="H2" s="2" t="n"/>
    </row>
    <row r="3">
      <c r="B3" s="3" t="inlineStr">
        <is>
          <t>Más Que Finanzas  ·  Harolin Vargas, MAF, CPA, CTC</t>
        </is>
      </c>
    </row>
    <row r="5">
      <c r="B5" s="4" t="inlineStr">
        <is>
          <t>Un año completo de ahorro creciente. Empiezas con un monto pequeño y subes un poco cada semana. La plantilla lleva la cuenta y te muestra cuánto tendrás al final.</t>
        </is>
      </c>
    </row>
    <row r="6"/>
    <row r="8" ht="20" customHeight="1">
      <c r="B8" s="5" t="inlineStr">
        <is>
          <t>CÓMO USARLA</t>
        </is>
      </c>
      <c r="C8" s="2" t="n"/>
      <c r="D8" s="2" t="n"/>
    </row>
    <row r="9" ht="30" customHeight="1">
      <c r="B9" s="6" t="inlineStr">
        <is>
          <t>1.  El arranque</t>
        </is>
      </c>
      <c r="C9" s="7" t="inlineStr">
        <is>
          <t>Elige con cuánto empiezas y cuánto subes cada semana.</t>
        </is>
      </c>
    </row>
    <row r="10" ht="30" customHeight="1">
      <c r="B10" s="8" t="inlineStr">
        <is>
          <t>2.  Cada semana</t>
        </is>
      </c>
      <c r="C10" s="7" t="inlineStr">
        <is>
          <t>Marca la casilla cuando cumplas. Anota si guardaste otro monto.</t>
        </is>
      </c>
    </row>
    <row r="11" ht="30" customHeight="1">
      <c r="B11" s="9" t="inlineStr">
        <is>
          <t>3.  El cierre</t>
        </is>
      </c>
      <c r="C11" s="7" t="inlineStr">
        <is>
          <t>Revisa el acumulado y la proyección al final del año.</t>
        </is>
      </c>
    </row>
    <row r="13" ht="20" customHeight="1">
      <c r="B13" s="5" t="inlineStr">
        <is>
          <t>UN CONSEJO</t>
        </is>
      </c>
      <c r="C13" s="2" t="n"/>
      <c r="D13" s="2" t="n"/>
    </row>
    <row r="14">
      <c r="B14" s="10" t="inlineStr">
        <is>
          <t>El reto clásico arranca en RD$50 y sube RD$50 por semana. Si las últimas semanas te quedan muy altas, dale la vuelta: empieza por las grandes en enero, cuando todavía tienes el doble sueldo.</t>
        </is>
      </c>
    </row>
    <row r="15"/>
    <row r="16"/>
    <row r="18">
      <c r="B18" s="11" t="inlineStr">
        <is>
          <t>Más Que Finanzas  ·  Harolin Vargas, MAF, CPA, CTC  ·  @masquefinanzasrd</t>
        </is>
      </c>
    </row>
    <row r="19">
      <c r="B19" s="12" t="inlineStr">
        <is>
          <t>Herramienta educativa. No sustituye asesoría financiera personalizada.</t>
        </is>
      </c>
    </row>
  </sheetData>
  <mergeCells count="2">
    <mergeCell ref="B14:D16"/>
    <mergeCell ref="B5:D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H71"/>
  <sheetViews>
    <sheetView showGridLines="0" workbookViewId="0">
      <selection activeCell="A1" sqref="A1"/>
    </sheetView>
  </sheetViews>
  <sheetFormatPr baseColWidth="8" defaultRowHeight="15"/>
  <cols>
    <col width="2.5" customWidth="1" min="1" max="1"/>
    <col width="10" customWidth="1" min="2" max="2"/>
    <col width="16" customWidth="1" min="3" max="3"/>
    <col width="11" customWidth="1" min="4" max="4"/>
    <col width="16" customWidth="1" min="5" max="5"/>
    <col width="16" customWidth="1" min="6" max="6"/>
    <col width="26" customWidth="1" min="7" max="7"/>
  </cols>
  <sheetData>
    <row r="2" ht="30" customHeight="1">
      <c r="B2" s="1" t="inlineStr">
        <is>
          <t>MIS 52 SEMANAS</t>
        </is>
      </c>
      <c r="C2" s="2" t="n"/>
      <c r="D2" s="2" t="n"/>
      <c r="E2" s="2" t="n"/>
      <c r="F2" s="2" t="n"/>
      <c r="G2" s="2" t="n"/>
      <c r="H2" s="2" t="n"/>
    </row>
    <row r="4">
      <c r="B4" s="13" t="inlineStr">
        <is>
          <t>Monto de arranque</t>
        </is>
      </c>
      <c r="C4" s="14" t="n">
        <v>50</v>
      </c>
      <c r="D4" s="11" t="inlineStr">
        <is>
          <t>Lo que guardas la semana 1.</t>
        </is>
      </c>
    </row>
    <row r="5">
      <c r="B5" s="13" t="inlineStr">
        <is>
          <t>Cuánto subes por semana</t>
        </is>
      </c>
      <c r="C5" s="14" t="n">
        <v>50</v>
      </c>
      <c r="D5" s="11" t="inlineStr">
        <is>
          <t>El incremento. El clásico es RD$50.</t>
        </is>
      </c>
    </row>
    <row r="7">
      <c r="B7" s="15" t="inlineStr">
        <is>
          <t>Si cumples las 52, tendrás:</t>
        </is>
      </c>
      <c r="C7" s="16">
        <f>52*$C$4+$C$5*(52*51/2)</f>
        <v/>
      </c>
    </row>
    <row r="9" ht="20" customHeight="1">
      <c r="B9" s="5" t="inlineStr">
        <is>
          <t>SEMANA POR SEMANA</t>
        </is>
      </c>
      <c r="C9" s="2" t="n"/>
      <c r="D9" s="2" t="n"/>
      <c r="E9" s="2" t="n"/>
      <c r="F9" s="2" t="n"/>
      <c r="G9" s="2" t="n"/>
    </row>
    <row r="10" ht="26" customHeight="1">
      <c r="B10" s="17" t="inlineStr">
        <is>
          <t>Sem.</t>
        </is>
      </c>
      <c r="C10" s="17" t="inlineStr">
        <is>
          <t>Te toca guardar</t>
        </is>
      </c>
      <c r="D10" s="17" t="inlineStr">
        <is>
          <t>¿Cumplida?</t>
        </is>
      </c>
      <c r="E10" s="17" t="inlineStr">
        <is>
          <t>Lo que guardaste</t>
        </is>
      </c>
      <c r="F10" s="17" t="inlineStr">
        <is>
          <t>Acumulado</t>
        </is>
      </c>
      <c r="G10" s="17" t="inlineStr">
        <is>
          <t>¿Cómo vas?</t>
        </is>
      </c>
    </row>
    <row r="11">
      <c r="B11" s="18" t="n">
        <v>1</v>
      </c>
      <c r="C11" s="19">
        <f>$C$4+$C$5*0</f>
        <v/>
      </c>
      <c r="D11" s="20" t="n"/>
      <c r="E11" s="21" t="n"/>
      <c r="F11" s="22">
        <f>SUM($E$11:E11)</f>
        <v/>
      </c>
      <c r="G11" s="23">
        <f>IF(COUNT($E$11:E11)=0,"",IF(F11&gt;=SUM($C$11:C11),"Al día","Atrasada por "&amp;TEXT(SUM($C$11:C11)-F11,"RD$#,##0")))</f>
        <v/>
      </c>
    </row>
    <row r="12">
      <c r="B12" s="18" t="n">
        <v>2</v>
      </c>
      <c r="C12" s="19">
        <f>$C$4+$C$5*1</f>
        <v/>
      </c>
      <c r="D12" s="20" t="n"/>
      <c r="E12" s="21" t="n"/>
      <c r="F12" s="22">
        <f>SUM($E$11:E12)</f>
        <v/>
      </c>
      <c r="G12" s="23">
        <f>IF(COUNT($E$11:E12)=0,"",IF(F12&gt;=SUM($C$11:C12),"Al día","Atrasada por "&amp;TEXT(SUM($C$11:C12)-F12,"RD$#,##0")))</f>
        <v/>
      </c>
    </row>
    <row r="13">
      <c r="B13" s="18" t="n">
        <v>3</v>
      </c>
      <c r="C13" s="19">
        <f>$C$4+$C$5*2</f>
        <v/>
      </c>
      <c r="D13" s="20" t="n"/>
      <c r="E13" s="21" t="n"/>
      <c r="F13" s="22">
        <f>SUM($E$11:E13)</f>
        <v/>
      </c>
      <c r="G13" s="23">
        <f>IF(COUNT($E$11:E13)=0,"",IF(F13&gt;=SUM($C$11:C13),"Al día","Atrasada por "&amp;TEXT(SUM($C$11:C13)-F13,"RD$#,##0")))</f>
        <v/>
      </c>
    </row>
    <row r="14">
      <c r="B14" s="18" t="n">
        <v>4</v>
      </c>
      <c r="C14" s="19">
        <f>$C$4+$C$5*3</f>
        <v/>
      </c>
      <c r="D14" s="20" t="n"/>
      <c r="E14" s="21" t="n"/>
      <c r="F14" s="22">
        <f>SUM($E$11:E14)</f>
        <v/>
      </c>
      <c r="G14" s="23">
        <f>IF(COUNT($E$11:E14)=0,"",IF(F14&gt;=SUM($C$11:C14),"Al día","Atrasada por "&amp;TEXT(SUM($C$11:C14)-F14,"RD$#,##0")))</f>
        <v/>
      </c>
    </row>
    <row r="15">
      <c r="B15" s="18" t="n">
        <v>5</v>
      </c>
      <c r="C15" s="19">
        <f>$C$4+$C$5*4</f>
        <v/>
      </c>
      <c r="D15" s="20" t="n"/>
      <c r="E15" s="21" t="n"/>
      <c r="F15" s="22">
        <f>SUM($E$11:E15)</f>
        <v/>
      </c>
      <c r="G15" s="23">
        <f>IF(COUNT($E$11:E15)=0,"",IF(F15&gt;=SUM($C$11:C15),"Al día","Atrasada por "&amp;TEXT(SUM($C$11:C15)-F15,"RD$#,##0")))</f>
        <v/>
      </c>
    </row>
    <row r="16">
      <c r="B16" s="18" t="n">
        <v>6</v>
      </c>
      <c r="C16" s="19">
        <f>$C$4+$C$5*5</f>
        <v/>
      </c>
      <c r="D16" s="20" t="n"/>
      <c r="E16" s="21" t="n"/>
      <c r="F16" s="22">
        <f>SUM($E$11:E16)</f>
        <v/>
      </c>
      <c r="G16" s="23">
        <f>IF(COUNT($E$11:E16)=0,"",IF(F16&gt;=SUM($C$11:C16),"Al día","Atrasada por "&amp;TEXT(SUM($C$11:C16)-F16,"RD$#,##0")))</f>
        <v/>
      </c>
    </row>
    <row r="17">
      <c r="B17" s="18" t="n">
        <v>7</v>
      </c>
      <c r="C17" s="19">
        <f>$C$4+$C$5*6</f>
        <v/>
      </c>
      <c r="D17" s="20" t="n"/>
      <c r="E17" s="21" t="n"/>
      <c r="F17" s="22">
        <f>SUM($E$11:E17)</f>
        <v/>
      </c>
      <c r="G17" s="23">
        <f>IF(COUNT($E$11:E17)=0,"",IF(F17&gt;=SUM($C$11:C17),"Al día","Atrasada por "&amp;TEXT(SUM($C$11:C17)-F17,"RD$#,##0")))</f>
        <v/>
      </c>
    </row>
    <row r="18">
      <c r="B18" s="18" t="n">
        <v>8</v>
      </c>
      <c r="C18" s="19">
        <f>$C$4+$C$5*7</f>
        <v/>
      </c>
      <c r="D18" s="20" t="n"/>
      <c r="E18" s="21" t="n"/>
      <c r="F18" s="22">
        <f>SUM($E$11:E18)</f>
        <v/>
      </c>
      <c r="G18" s="23">
        <f>IF(COUNT($E$11:E18)=0,"",IF(F18&gt;=SUM($C$11:C18),"Al día","Atrasada por "&amp;TEXT(SUM($C$11:C18)-F18,"RD$#,##0")))</f>
        <v/>
      </c>
    </row>
    <row r="19">
      <c r="B19" s="18" t="n">
        <v>9</v>
      </c>
      <c r="C19" s="19">
        <f>$C$4+$C$5*8</f>
        <v/>
      </c>
      <c r="D19" s="20" t="n"/>
      <c r="E19" s="21" t="n"/>
      <c r="F19" s="22">
        <f>SUM($E$11:E19)</f>
        <v/>
      </c>
      <c r="G19" s="23">
        <f>IF(COUNT($E$11:E19)=0,"",IF(F19&gt;=SUM($C$11:C19),"Al día","Atrasada por "&amp;TEXT(SUM($C$11:C19)-F19,"RD$#,##0")))</f>
        <v/>
      </c>
    </row>
    <row r="20">
      <c r="B20" s="18" t="n">
        <v>10</v>
      </c>
      <c r="C20" s="19">
        <f>$C$4+$C$5*9</f>
        <v/>
      </c>
      <c r="D20" s="20" t="n"/>
      <c r="E20" s="21" t="n"/>
      <c r="F20" s="22">
        <f>SUM($E$11:E20)</f>
        <v/>
      </c>
      <c r="G20" s="23">
        <f>IF(COUNT($E$11:E20)=0,"",IF(F20&gt;=SUM($C$11:C20),"Al día","Atrasada por "&amp;TEXT(SUM($C$11:C20)-F20,"RD$#,##0")))</f>
        <v/>
      </c>
    </row>
    <row r="21">
      <c r="B21" s="18" t="n">
        <v>11</v>
      </c>
      <c r="C21" s="19">
        <f>$C$4+$C$5*10</f>
        <v/>
      </c>
      <c r="D21" s="20" t="n"/>
      <c r="E21" s="21" t="n"/>
      <c r="F21" s="22">
        <f>SUM($E$11:E21)</f>
        <v/>
      </c>
      <c r="G21" s="23">
        <f>IF(COUNT($E$11:E21)=0,"",IF(F21&gt;=SUM($C$11:C21),"Al día","Atrasada por "&amp;TEXT(SUM($C$11:C21)-F21,"RD$#,##0")))</f>
        <v/>
      </c>
    </row>
    <row r="22">
      <c r="B22" s="18" t="n">
        <v>12</v>
      </c>
      <c r="C22" s="19">
        <f>$C$4+$C$5*11</f>
        <v/>
      </c>
      <c r="D22" s="20" t="n"/>
      <c r="E22" s="21" t="n"/>
      <c r="F22" s="22">
        <f>SUM($E$11:E22)</f>
        <v/>
      </c>
      <c r="G22" s="23">
        <f>IF(COUNT($E$11:E22)=0,"",IF(F22&gt;=SUM($C$11:C22),"Al día","Atrasada por "&amp;TEXT(SUM($C$11:C22)-F22,"RD$#,##0")))</f>
        <v/>
      </c>
    </row>
    <row r="23">
      <c r="B23" s="18" t="n">
        <v>13</v>
      </c>
      <c r="C23" s="19">
        <f>$C$4+$C$5*12</f>
        <v/>
      </c>
      <c r="D23" s="20" t="n"/>
      <c r="E23" s="21" t="n"/>
      <c r="F23" s="22">
        <f>SUM($E$11:E23)</f>
        <v/>
      </c>
      <c r="G23" s="23">
        <f>IF(COUNT($E$11:E23)=0,"",IF(F23&gt;=SUM($C$11:C23),"Al día","Atrasada por "&amp;TEXT(SUM($C$11:C23)-F23,"RD$#,##0")))</f>
        <v/>
      </c>
    </row>
    <row r="24">
      <c r="B24" s="18" t="n">
        <v>14</v>
      </c>
      <c r="C24" s="19">
        <f>$C$4+$C$5*13</f>
        <v/>
      </c>
      <c r="D24" s="20" t="n"/>
      <c r="E24" s="21" t="n"/>
      <c r="F24" s="22">
        <f>SUM($E$11:E24)</f>
        <v/>
      </c>
      <c r="G24" s="23">
        <f>IF(COUNT($E$11:E24)=0,"",IF(F24&gt;=SUM($C$11:C24),"Al día","Atrasada por "&amp;TEXT(SUM($C$11:C24)-F24,"RD$#,##0")))</f>
        <v/>
      </c>
    </row>
    <row r="25">
      <c r="B25" s="18" t="n">
        <v>15</v>
      </c>
      <c r="C25" s="19">
        <f>$C$4+$C$5*14</f>
        <v/>
      </c>
      <c r="D25" s="20" t="n"/>
      <c r="E25" s="21" t="n"/>
      <c r="F25" s="22">
        <f>SUM($E$11:E25)</f>
        <v/>
      </c>
      <c r="G25" s="23">
        <f>IF(COUNT($E$11:E25)=0,"",IF(F25&gt;=SUM($C$11:C25),"Al día","Atrasada por "&amp;TEXT(SUM($C$11:C25)-F25,"RD$#,##0")))</f>
        <v/>
      </c>
    </row>
    <row r="26">
      <c r="B26" s="18" t="n">
        <v>16</v>
      </c>
      <c r="C26" s="19">
        <f>$C$4+$C$5*15</f>
        <v/>
      </c>
      <c r="D26" s="20" t="n"/>
      <c r="E26" s="21" t="n"/>
      <c r="F26" s="22">
        <f>SUM($E$11:E26)</f>
        <v/>
      </c>
      <c r="G26" s="23">
        <f>IF(COUNT($E$11:E26)=0,"",IF(F26&gt;=SUM($C$11:C26),"Al día","Atrasada por "&amp;TEXT(SUM($C$11:C26)-F26,"RD$#,##0")))</f>
        <v/>
      </c>
    </row>
    <row r="27">
      <c r="B27" s="18" t="n">
        <v>17</v>
      </c>
      <c r="C27" s="19">
        <f>$C$4+$C$5*16</f>
        <v/>
      </c>
      <c r="D27" s="20" t="n"/>
      <c r="E27" s="21" t="n"/>
      <c r="F27" s="22">
        <f>SUM($E$11:E27)</f>
        <v/>
      </c>
      <c r="G27" s="23">
        <f>IF(COUNT($E$11:E27)=0,"",IF(F27&gt;=SUM($C$11:C27),"Al día","Atrasada por "&amp;TEXT(SUM($C$11:C27)-F27,"RD$#,##0")))</f>
        <v/>
      </c>
    </row>
    <row r="28">
      <c r="B28" s="18" t="n">
        <v>18</v>
      </c>
      <c r="C28" s="19">
        <f>$C$4+$C$5*17</f>
        <v/>
      </c>
      <c r="D28" s="20" t="n"/>
      <c r="E28" s="21" t="n"/>
      <c r="F28" s="22">
        <f>SUM($E$11:E28)</f>
        <v/>
      </c>
      <c r="G28" s="23">
        <f>IF(COUNT($E$11:E28)=0,"",IF(F28&gt;=SUM($C$11:C28),"Al día","Atrasada por "&amp;TEXT(SUM($C$11:C28)-F28,"RD$#,##0")))</f>
        <v/>
      </c>
    </row>
    <row r="29">
      <c r="B29" s="18" t="n">
        <v>19</v>
      </c>
      <c r="C29" s="19">
        <f>$C$4+$C$5*18</f>
        <v/>
      </c>
      <c r="D29" s="20" t="n"/>
      <c r="E29" s="21" t="n"/>
      <c r="F29" s="22">
        <f>SUM($E$11:E29)</f>
        <v/>
      </c>
      <c r="G29" s="23">
        <f>IF(COUNT($E$11:E29)=0,"",IF(F29&gt;=SUM($C$11:C29),"Al día","Atrasada por "&amp;TEXT(SUM($C$11:C29)-F29,"RD$#,##0")))</f>
        <v/>
      </c>
    </row>
    <row r="30">
      <c r="B30" s="18" t="n">
        <v>20</v>
      </c>
      <c r="C30" s="19">
        <f>$C$4+$C$5*19</f>
        <v/>
      </c>
      <c r="D30" s="20" t="n"/>
      <c r="E30" s="21" t="n"/>
      <c r="F30" s="22">
        <f>SUM($E$11:E30)</f>
        <v/>
      </c>
      <c r="G30" s="23">
        <f>IF(COUNT($E$11:E30)=0,"",IF(F30&gt;=SUM($C$11:C30),"Al día","Atrasada por "&amp;TEXT(SUM($C$11:C30)-F30,"RD$#,##0")))</f>
        <v/>
      </c>
    </row>
    <row r="31">
      <c r="B31" s="18" t="n">
        <v>21</v>
      </c>
      <c r="C31" s="19">
        <f>$C$4+$C$5*20</f>
        <v/>
      </c>
      <c r="D31" s="20" t="n"/>
      <c r="E31" s="21" t="n"/>
      <c r="F31" s="22">
        <f>SUM($E$11:E31)</f>
        <v/>
      </c>
      <c r="G31" s="23">
        <f>IF(COUNT($E$11:E31)=0,"",IF(F31&gt;=SUM($C$11:C31),"Al día","Atrasada por "&amp;TEXT(SUM($C$11:C31)-F31,"RD$#,##0")))</f>
        <v/>
      </c>
    </row>
    <row r="32">
      <c r="B32" s="18" t="n">
        <v>22</v>
      </c>
      <c r="C32" s="19">
        <f>$C$4+$C$5*21</f>
        <v/>
      </c>
      <c r="D32" s="20" t="n"/>
      <c r="E32" s="21" t="n"/>
      <c r="F32" s="22">
        <f>SUM($E$11:E32)</f>
        <v/>
      </c>
      <c r="G32" s="23">
        <f>IF(COUNT($E$11:E32)=0,"",IF(F32&gt;=SUM($C$11:C32),"Al día","Atrasada por "&amp;TEXT(SUM($C$11:C32)-F32,"RD$#,##0")))</f>
        <v/>
      </c>
    </row>
    <row r="33">
      <c r="B33" s="18" t="n">
        <v>23</v>
      </c>
      <c r="C33" s="19">
        <f>$C$4+$C$5*22</f>
        <v/>
      </c>
      <c r="D33" s="20" t="n"/>
      <c r="E33" s="21" t="n"/>
      <c r="F33" s="22">
        <f>SUM($E$11:E33)</f>
        <v/>
      </c>
      <c r="G33" s="23">
        <f>IF(COUNT($E$11:E33)=0,"",IF(F33&gt;=SUM($C$11:C33),"Al día","Atrasada por "&amp;TEXT(SUM($C$11:C33)-F33,"RD$#,##0")))</f>
        <v/>
      </c>
    </row>
    <row r="34">
      <c r="B34" s="18" t="n">
        <v>24</v>
      </c>
      <c r="C34" s="19">
        <f>$C$4+$C$5*23</f>
        <v/>
      </c>
      <c r="D34" s="20" t="n"/>
      <c r="E34" s="21" t="n"/>
      <c r="F34" s="22">
        <f>SUM($E$11:E34)</f>
        <v/>
      </c>
      <c r="G34" s="23">
        <f>IF(COUNT($E$11:E34)=0,"",IF(F34&gt;=SUM($C$11:C34),"Al día","Atrasada por "&amp;TEXT(SUM($C$11:C34)-F34,"RD$#,##0")))</f>
        <v/>
      </c>
    </row>
    <row r="35">
      <c r="B35" s="18" t="n">
        <v>25</v>
      </c>
      <c r="C35" s="19">
        <f>$C$4+$C$5*24</f>
        <v/>
      </c>
      <c r="D35" s="20" t="n"/>
      <c r="E35" s="21" t="n"/>
      <c r="F35" s="22">
        <f>SUM($E$11:E35)</f>
        <v/>
      </c>
      <c r="G35" s="23">
        <f>IF(COUNT($E$11:E35)=0,"",IF(F35&gt;=SUM($C$11:C35),"Al día","Atrasada por "&amp;TEXT(SUM($C$11:C35)-F35,"RD$#,##0")))</f>
        <v/>
      </c>
    </row>
    <row r="36">
      <c r="B36" s="18" t="n">
        <v>26</v>
      </c>
      <c r="C36" s="19">
        <f>$C$4+$C$5*25</f>
        <v/>
      </c>
      <c r="D36" s="20" t="n"/>
      <c r="E36" s="21" t="n"/>
      <c r="F36" s="22">
        <f>SUM($E$11:E36)</f>
        <v/>
      </c>
      <c r="G36" s="23">
        <f>IF(COUNT($E$11:E36)=0,"",IF(F36&gt;=SUM($C$11:C36),"Al día","Atrasada por "&amp;TEXT(SUM($C$11:C36)-F36,"RD$#,##0")))</f>
        <v/>
      </c>
    </row>
    <row r="37">
      <c r="B37" s="18" t="n">
        <v>27</v>
      </c>
      <c r="C37" s="19">
        <f>$C$4+$C$5*26</f>
        <v/>
      </c>
      <c r="D37" s="20" t="n"/>
      <c r="E37" s="21" t="n"/>
      <c r="F37" s="22">
        <f>SUM($E$11:E37)</f>
        <v/>
      </c>
      <c r="G37" s="23">
        <f>IF(COUNT($E$11:E37)=0,"",IF(F37&gt;=SUM($C$11:C37),"Al día","Atrasada por "&amp;TEXT(SUM($C$11:C37)-F37,"RD$#,##0")))</f>
        <v/>
      </c>
    </row>
    <row r="38">
      <c r="B38" s="18" t="n">
        <v>28</v>
      </c>
      <c r="C38" s="19">
        <f>$C$4+$C$5*27</f>
        <v/>
      </c>
      <c r="D38" s="20" t="n"/>
      <c r="E38" s="21" t="n"/>
      <c r="F38" s="22">
        <f>SUM($E$11:E38)</f>
        <v/>
      </c>
      <c r="G38" s="23">
        <f>IF(COUNT($E$11:E38)=0,"",IF(F38&gt;=SUM($C$11:C38),"Al día","Atrasada por "&amp;TEXT(SUM($C$11:C38)-F38,"RD$#,##0")))</f>
        <v/>
      </c>
    </row>
    <row r="39">
      <c r="B39" s="18" t="n">
        <v>29</v>
      </c>
      <c r="C39" s="19">
        <f>$C$4+$C$5*28</f>
        <v/>
      </c>
      <c r="D39" s="20" t="n"/>
      <c r="E39" s="21" t="n"/>
      <c r="F39" s="22">
        <f>SUM($E$11:E39)</f>
        <v/>
      </c>
      <c r="G39" s="23">
        <f>IF(COUNT($E$11:E39)=0,"",IF(F39&gt;=SUM($C$11:C39),"Al día","Atrasada por "&amp;TEXT(SUM($C$11:C39)-F39,"RD$#,##0")))</f>
        <v/>
      </c>
    </row>
    <row r="40">
      <c r="B40" s="18" t="n">
        <v>30</v>
      </c>
      <c r="C40" s="19">
        <f>$C$4+$C$5*29</f>
        <v/>
      </c>
      <c r="D40" s="20" t="n"/>
      <c r="E40" s="21" t="n"/>
      <c r="F40" s="22">
        <f>SUM($E$11:E40)</f>
        <v/>
      </c>
      <c r="G40" s="23">
        <f>IF(COUNT($E$11:E40)=0,"",IF(F40&gt;=SUM($C$11:C40),"Al día","Atrasada por "&amp;TEXT(SUM($C$11:C40)-F40,"RD$#,##0")))</f>
        <v/>
      </c>
    </row>
    <row r="41">
      <c r="B41" s="18" t="n">
        <v>31</v>
      </c>
      <c r="C41" s="19">
        <f>$C$4+$C$5*30</f>
        <v/>
      </c>
      <c r="D41" s="20" t="n"/>
      <c r="E41" s="21" t="n"/>
      <c r="F41" s="22">
        <f>SUM($E$11:E41)</f>
        <v/>
      </c>
      <c r="G41" s="23">
        <f>IF(COUNT($E$11:E41)=0,"",IF(F41&gt;=SUM($C$11:C41),"Al día","Atrasada por "&amp;TEXT(SUM($C$11:C41)-F41,"RD$#,##0")))</f>
        <v/>
      </c>
    </row>
    <row r="42">
      <c r="B42" s="18" t="n">
        <v>32</v>
      </c>
      <c r="C42" s="19">
        <f>$C$4+$C$5*31</f>
        <v/>
      </c>
      <c r="D42" s="20" t="n"/>
      <c r="E42" s="21" t="n"/>
      <c r="F42" s="22">
        <f>SUM($E$11:E42)</f>
        <v/>
      </c>
      <c r="G42" s="23">
        <f>IF(COUNT($E$11:E42)=0,"",IF(F42&gt;=SUM($C$11:C42),"Al día","Atrasada por "&amp;TEXT(SUM($C$11:C42)-F42,"RD$#,##0")))</f>
        <v/>
      </c>
    </row>
    <row r="43">
      <c r="B43" s="18" t="n">
        <v>33</v>
      </c>
      <c r="C43" s="19">
        <f>$C$4+$C$5*32</f>
        <v/>
      </c>
      <c r="D43" s="20" t="n"/>
      <c r="E43" s="21" t="n"/>
      <c r="F43" s="22">
        <f>SUM($E$11:E43)</f>
        <v/>
      </c>
      <c r="G43" s="23">
        <f>IF(COUNT($E$11:E43)=0,"",IF(F43&gt;=SUM($C$11:C43),"Al día","Atrasada por "&amp;TEXT(SUM($C$11:C43)-F43,"RD$#,##0")))</f>
        <v/>
      </c>
    </row>
    <row r="44">
      <c r="B44" s="18" t="n">
        <v>34</v>
      </c>
      <c r="C44" s="19">
        <f>$C$4+$C$5*33</f>
        <v/>
      </c>
      <c r="D44" s="20" t="n"/>
      <c r="E44" s="21" t="n"/>
      <c r="F44" s="22">
        <f>SUM($E$11:E44)</f>
        <v/>
      </c>
      <c r="G44" s="23">
        <f>IF(COUNT($E$11:E44)=0,"",IF(F44&gt;=SUM($C$11:C44),"Al día","Atrasada por "&amp;TEXT(SUM($C$11:C44)-F44,"RD$#,##0")))</f>
        <v/>
      </c>
    </row>
    <row r="45">
      <c r="B45" s="18" t="n">
        <v>35</v>
      </c>
      <c r="C45" s="19">
        <f>$C$4+$C$5*34</f>
        <v/>
      </c>
      <c r="D45" s="20" t="n"/>
      <c r="E45" s="21" t="n"/>
      <c r="F45" s="22">
        <f>SUM($E$11:E45)</f>
        <v/>
      </c>
      <c r="G45" s="23">
        <f>IF(COUNT($E$11:E45)=0,"",IF(F45&gt;=SUM($C$11:C45),"Al día","Atrasada por "&amp;TEXT(SUM($C$11:C45)-F45,"RD$#,##0")))</f>
        <v/>
      </c>
    </row>
    <row r="46">
      <c r="B46" s="18" t="n">
        <v>36</v>
      </c>
      <c r="C46" s="19">
        <f>$C$4+$C$5*35</f>
        <v/>
      </c>
      <c r="D46" s="20" t="n"/>
      <c r="E46" s="21" t="n"/>
      <c r="F46" s="22">
        <f>SUM($E$11:E46)</f>
        <v/>
      </c>
      <c r="G46" s="23">
        <f>IF(COUNT($E$11:E46)=0,"",IF(F46&gt;=SUM($C$11:C46),"Al día","Atrasada por "&amp;TEXT(SUM($C$11:C46)-F46,"RD$#,##0")))</f>
        <v/>
      </c>
    </row>
    <row r="47">
      <c r="B47" s="18" t="n">
        <v>37</v>
      </c>
      <c r="C47" s="19">
        <f>$C$4+$C$5*36</f>
        <v/>
      </c>
      <c r="D47" s="20" t="n"/>
      <c r="E47" s="21" t="n"/>
      <c r="F47" s="22">
        <f>SUM($E$11:E47)</f>
        <v/>
      </c>
      <c r="G47" s="23">
        <f>IF(COUNT($E$11:E47)=0,"",IF(F47&gt;=SUM($C$11:C47),"Al día","Atrasada por "&amp;TEXT(SUM($C$11:C47)-F47,"RD$#,##0")))</f>
        <v/>
      </c>
    </row>
    <row r="48">
      <c r="B48" s="18" t="n">
        <v>38</v>
      </c>
      <c r="C48" s="19">
        <f>$C$4+$C$5*37</f>
        <v/>
      </c>
      <c r="D48" s="20" t="n"/>
      <c r="E48" s="21" t="n"/>
      <c r="F48" s="22">
        <f>SUM($E$11:E48)</f>
        <v/>
      </c>
      <c r="G48" s="23">
        <f>IF(COUNT($E$11:E48)=0,"",IF(F48&gt;=SUM($C$11:C48),"Al día","Atrasada por "&amp;TEXT(SUM($C$11:C48)-F48,"RD$#,##0")))</f>
        <v/>
      </c>
    </row>
    <row r="49">
      <c r="B49" s="18" t="n">
        <v>39</v>
      </c>
      <c r="C49" s="19">
        <f>$C$4+$C$5*38</f>
        <v/>
      </c>
      <c r="D49" s="20" t="n"/>
      <c r="E49" s="21" t="n"/>
      <c r="F49" s="22">
        <f>SUM($E$11:E49)</f>
        <v/>
      </c>
      <c r="G49" s="23">
        <f>IF(COUNT($E$11:E49)=0,"",IF(F49&gt;=SUM($C$11:C49),"Al día","Atrasada por "&amp;TEXT(SUM($C$11:C49)-F49,"RD$#,##0")))</f>
        <v/>
      </c>
    </row>
    <row r="50">
      <c r="B50" s="18" t="n">
        <v>40</v>
      </c>
      <c r="C50" s="19">
        <f>$C$4+$C$5*39</f>
        <v/>
      </c>
      <c r="D50" s="20" t="n"/>
      <c r="E50" s="21" t="n"/>
      <c r="F50" s="22">
        <f>SUM($E$11:E50)</f>
        <v/>
      </c>
      <c r="G50" s="23">
        <f>IF(COUNT($E$11:E50)=0,"",IF(F50&gt;=SUM($C$11:C50),"Al día","Atrasada por "&amp;TEXT(SUM($C$11:C50)-F50,"RD$#,##0")))</f>
        <v/>
      </c>
    </row>
    <row r="51">
      <c r="B51" s="18" t="n">
        <v>41</v>
      </c>
      <c r="C51" s="19">
        <f>$C$4+$C$5*40</f>
        <v/>
      </c>
      <c r="D51" s="20" t="n"/>
      <c r="E51" s="21" t="n"/>
      <c r="F51" s="22">
        <f>SUM($E$11:E51)</f>
        <v/>
      </c>
      <c r="G51" s="23">
        <f>IF(COUNT($E$11:E51)=0,"",IF(F51&gt;=SUM($C$11:C51),"Al día","Atrasada por "&amp;TEXT(SUM($C$11:C51)-F51,"RD$#,##0")))</f>
        <v/>
      </c>
    </row>
    <row r="52">
      <c r="B52" s="18" t="n">
        <v>42</v>
      </c>
      <c r="C52" s="19">
        <f>$C$4+$C$5*41</f>
        <v/>
      </c>
      <c r="D52" s="20" t="n"/>
      <c r="E52" s="21" t="n"/>
      <c r="F52" s="22">
        <f>SUM($E$11:E52)</f>
        <v/>
      </c>
      <c r="G52" s="23">
        <f>IF(COUNT($E$11:E52)=0,"",IF(F52&gt;=SUM($C$11:C52),"Al día","Atrasada por "&amp;TEXT(SUM($C$11:C52)-F52,"RD$#,##0")))</f>
        <v/>
      </c>
    </row>
    <row r="53">
      <c r="B53" s="18" t="n">
        <v>43</v>
      </c>
      <c r="C53" s="19">
        <f>$C$4+$C$5*42</f>
        <v/>
      </c>
      <c r="D53" s="20" t="n"/>
      <c r="E53" s="21" t="n"/>
      <c r="F53" s="22">
        <f>SUM($E$11:E53)</f>
        <v/>
      </c>
      <c r="G53" s="23">
        <f>IF(COUNT($E$11:E53)=0,"",IF(F53&gt;=SUM($C$11:C53),"Al día","Atrasada por "&amp;TEXT(SUM($C$11:C53)-F53,"RD$#,##0")))</f>
        <v/>
      </c>
    </row>
    <row r="54">
      <c r="B54" s="18" t="n">
        <v>44</v>
      </c>
      <c r="C54" s="19">
        <f>$C$4+$C$5*43</f>
        <v/>
      </c>
      <c r="D54" s="20" t="n"/>
      <c r="E54" s="21" t="n"/>
      <c r="F54" s="22">
        <f>SUM($E$11:E54)</f>
        <v/>
      </c>
      <c r="G54" s="23">
        <f>IF(COUNT($E$11:E54)=0,"",IF(F54&gt;=SUM($C$11:C54),"Al día","Atrasada por "&amp;TEXT(SUM($C$11:C54)-F54,"RD$#,##0")))</f>
        <v/>
      </c>
    </row>
    <row r="55">
      <c r="B55" s="18" t="n">
        <v>45</v>
      </c>
      <c r="C55" s="19">
        <f>$C$4+$C$5*44</f>
        <v/>
      </c>
      <c r="D55" s="20" t="n"/>
      <c r="E55" s="21" t="n"/>
      <c r="F55" s="22">
        <f>SUM($E$11:E55)</f>
        <v/>
      </c>
      <c r="G55" s="23">
        <f>IF(COUNT($E$11:E55)=0,"",IF(F55&gt;=SUM($C$11:C55),"Al día","Atrasada por "&amp;TEXT(SUM($C$11:C55)-F55,"RD$#,##0")))</f>
        <v/>
      </c>
    </row>
    <row r="56">
      <c r="B56" s="18" t="n">
        <v>46</v>
      </c>
      <c r="C56" s="19">
        <f>$C$4+$C$5*45</f>
        <v/>
      </c>
      <c r="D56" s="20" t="n"/>
      <c r="E56" s="21" t="n"/>
      <c r="F56" s="22">
        <f>SUM($E$11:E56)</f>
        <v/>
      </c>
      <c r="G56" s="23">
        <f>IF(COUNT($E$11:E56)=0,"",IF(F56&gt;=SUM($C$11:C56),"Al día","Atrasada por "&amp;TEXT(SUM($C$11:C56)-F56,"RD$#,##0")))</f>
        <v/>
      </c>
    </row>
    <row r="57">
      <c r="B57" s="18" t="n">
        <v>47</v>
      </c>
      <c r="C57" s="19">
        <f>$C$4+$C$5*46</f>
        <v/>
      </c>
      <c r="D57" s="20" t="n"/>
      <c r="E57" s="21" t="n"/>
      <c r="F57" s="22">
        <f>SUM($E$11:E57)</f>
        <v/>
      </c>
      <c r="G57" s="23">
        <f>IF(COUNT($E$11:E57)=0,"",IF(F57&gt;=SUM($C$11:C57),"Al día","Atrasada por "&amp;TEXT(SUM($C$11:C57)-F57,"RD$#,##0")))</f>
        <v/>
      </c>
    </row>
    <row r="58">
      <c r="B58" s="18" t="n">
        <v>48</v>
      </c>
      <c r="C58" s="19">
        <f>$C$4+$C$5*47</f>
        <v/>
      </c>
      <c r="D58" s="20" t="n"/>
      <c r="E58" s="21" t="n"/>
      <c r="F58" s="22">
        <f>SUM($E$11:E58)</f>
        <v/>
      </c>
      <c r="G58" s="23">
        <f>IF(COUNT($E$11:E58)=0,"",IF(F58&gt;=SUM($C$11:C58),"Al día","Atrasada por "&amp;TEXT(SUM($C$11:C58)-F58,"RD$#,##0")))</f>
        <v/>
      </c>
    </row>
    <row r="59">
      <c r="B59" s="18" t="n">
        <v>49</v>
      </c>
      <c r="C59" s="19">
        <f>$C$4+$C$5*48</f>
        <v/>
      </c>
      <c r="D59" s="20" t="n"/>
      <c r="E59" s="21" t="n"/>
      <c r="F59" s="22">
        <f>SUM($E$11:E59)</f>
        <v/>
      </c>
      <c r="G59" s="23">
        <f>IF(COUNT($E$11:E59)=0,"",IF(F59&gt;=SUM($C$11:C59),"Al día","Atrasada por "&amp;TEXT(SUM($C$11:C59)-F59,"RD$#,##0")))</f>
        <v/>
      </c>
    </row>
    <row r="60">
      <c r="B60" s="18" t="n">
        <v>50</v>
      </c>
      <c r="C60" s="19">
        <f>$C$4+$C$5*49</f>
        <v/>
      </c>
      <c r="D60" s="20" t="n"/>
      <c r="E60" s="21" t="n"/>
      <c r="F60" s="22">
        <f>SUM($E$11:E60)</f>
        <v/>
      </c>
      <c r="G60" s="23">
        <f>IF(COUNT($E$11:E60)=0,"",IF(F60&gt;=SUM($C$11:C60),"Al día","Atrasada por "&amp;TEXT(SUM($C$11:C60)-F60,"RD$#,##0")))</f>
        <v/>
      </c>
    </row>
    <row r="61">
      <c r="B61" s="18" t="n">
        <v>51</v>
      </c>
      <c r="C61" s="19">
        <f>$C$4+$C$5*50</f>
        <v/>
      </c>
      <c r="D61" s="20" t="n"/>
      <c r="E61" s="21" t="n"/>
      <c r="F61" s="22">
        <f>SUM($E$11:E61)</f>
        <v/>
      </c>
      <c r="G61" s="23">
        <f>IF(COUNT($E$11:E61)=0,"",IF(F61&gt;=SUM($C$11:C61),"Al día","Atrasada por "&amp;TEXT(SUM($C$11:C61)-F61,"RD$#,##0")))</f>
        <v/>
      </c>
    </row>
    <row r="62">
      <c r="B62" s="18" t="n">
        <v>52</v>
      </c>
      <c r="C62" s="19">
        <f>$C$4+$C$5*51</f>
        <v/>
      </c>
      <c r="D62" s="20" t="n"/>
      <c r="E62" s="21" t="n"/>
      <c r="F62" s="22">
        <f>SUM($E$11:E62)</f>
        <v/>
      </c>
      <c r="G62" s="23">
        <f>IF(COUNT($E$11:E62)=0,"",IF(F62&gt;=SUM($C$11:C62),"Al día","Atrasada por "&amp;TEXT(SUM($C$11:C62)-F62,"RD$#,##0")))</f>
        <v/>
      </c>
    </row>
    <row r="64" ht="20" customHeight="1">
      <c r="B64" s="5" t="inlineStr">
        <is>
          <t>AL CIERRE DEL AÑO</t>
        </is>
      </c>
      <c r="C64" s="2" t="n"/>
      <c r="D64" s="2" t="n"/>
      <c r="E64" s="2" t="n"/>
      <c r="F64" s="2" t="n"/>
      <c r="G64" s="2" t="n"/>
    </row>
    <row r="65">
      <c r="B65" s="15" t="inlineStr">
        <is>
          <t>Plan completo</t>
        </is>
      </c>
      <c r="C65" s="24">
        <f>52*$C$4+$C$5*(52*51/2)</f>
        <v/>
      </c>
    </row>
    <row r="66">
      <c r="B66" s="15" t="inlineStr">
        <is>
          <t>Semanas cumplidas</t>
        </is>
      </c>
      <c r="C66" s="25">
        <f>COUNTIF(D11:D62,"Sí")</f>
        <v/>
      </c>
    </row>
    <row r="67">
      <c r="B67" s="15" t="inlineStr">
        <is>
          <t>Guardado real</t>
        </is>
      </c>
      <c r="C67" s="24">
        <f>SUM(E11:E62)</f>
        <v/>
      </c>
    </row>
    <row r="70">
      <c r="B70" s="11" t="inlineStr">
        <is>
          <t>Más Que Finanzas  ·  Harolin Vargas, MAF, CPA, CTC  ·  @masquefinanzasrd</t>
        </is>
      </c>
    </row>
    <row r="71">
      <c r="B71" s="12" t="inlineStr">
        <is>
          <t>Herramienta educativa. No sustituye asesoría financiera personalizada.</t>
        </is>
      </c>
    </row>
  </sheetData>
  <conditionalFormatting sqref="G11:G62">
    <cfRule type="expression" priority="1" dxfId="0">
      <formula>ISNUMBER(SEARCH("Atrasada",G11))</formula>
    </cfRule>
    <cfRule type="expression" priority="2" dxfId="1">
      <formula>EXACT(G11,"Al día")</formula>
    </cfRule>
  </conditionalFormatting>
  <dataValidations count="1">
    <dataValidation sqref="D11 D12 D13 D14 D15 D16 D17 D18 D19 D20 D21 D22 D23 D24 D25 D26 D27 D28 D29 D30 D31 D32 D33 D34 D35 D36 D37 D38 D39 D40 D41 D42 D43 D44 D45 D46 D47 D48 D49 D50 D51 D52 D53 D54 D55 D56 D57 D58 D59 D60 D61 D62" showDropDown="0" showInputMessage="0" showErrorMessage="0" allowBlank="1" type="list">
      <formula1>"Sí,No"</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2026-08-11T01:48:51Z</dcterms:created>
  <dcterms:modified xmlns:dcterms="http://purl.org/dc/terms/" xmlns:xsi="http://www.w3.org/2001/XMLSchema-instance" xsi:type="dcterms:W3CDTF">2026-08-11T01:48:51Z</dcterms:modified>
</cp:coreProperties>
</file>