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ENVENIDO" sheetId="1" state="visible" r:id="rId1"/>
    <sheet xmlns:r="http://schemas.openxmlformats.org/officeDocument/2006/relationships" name="REGISTRO" sheetId="2" state="visible" r:id="rId2"/>
    <sheet xmlns:r="http://schemas.openxmlformats.org/officeDocument/2006/relationships" name="DIAGNÓSTICO" sheetId="3" state="visible" r:id="rId3"/>
    <sheet xmlns:r="http://schemas.openxmlformats.org/officeDocument/2006/relationships" name="RESUMEN MENSUAL" sheetId="4" state="visible" r:id="rId4"/>
  </sheets>
  <definedNames>
    <definedName name="_xlnm.Print_Titles" localSheetId="1">'REGISTRO'!$5:$5</definedName>
  </definedNames>
  <calcPr calcId="124519" fullCalcOnLoad="1"/>
</workbook>
</file>

<file path=xl/styles.xml><?xml version="1.0" encoding="utf-8"?>
<styleSheet xmlns="http://schemas.openxmlformats.org/spreadsheetml/2006/main">
  <numFmts count="6">
    <numFmt numFmtId="164" formatCode="dd/mm/yyyy"/>
    <numFmt numFmtId="165" formatCode="&quot;RD$&quot;#,##0.00;[Red]-&quot;RD$&quot;#,##0.00;&quot;RD$&quot;0.00"/>
    <numFmt numFmtId="166" formatCode="0.0%"/>
    <numFmt numFmtId="167" formatCode="&quot;RD$&quot;#,##0"/>
    <numFmt numFmtId="168" formatCode="[$-1C0A]mmmm yyyy"/>
    <numFmt numFmtId="169" formatCode="[$-1C0A]mmm yyyy"/>
  </numFmts>
  <fonts count="37">
    <font>
      <name val="Calibri"/>
      <family val="2"/>
      <color theme="1"/>
      <sz val="11"/>
      <scheme val="minor"/>
    </font>
    <font>
      <name val="Arial"/>
      <b val="1"/>
      <color rgb="00FFFFFF"/>
      <sz val="17"/>
    </font>
    <font>
      <name val="Arial"/>
      <b val="1"/>
      <color rgb="00688FAA"/>
      <sz val="12"/>
    </font>
    <font>
      <name val="Arial"/>
      <color rgb="00747575"/>
      <sz val="9.5"/>
    </font>
    <font>
      <name val="Arial"/>
      <b val="1"/>
      <color rgb="00FFFFFF"/>
      <sz val="11.5"/>
    </font>
    <font>
      <name val="Arial"/>
      <b val="1"/>
      <color rgb="002A4659"/>
      <sz val="14"/>
    </font>
    <font>
      <name val="Arial"/>
      <color rgb="001A1A1A"/>
      <sz val="12"/>
    </font>
    <font>
      <name val="Arial"/>
      <b val="1"/>
      <i val="1"/>
      <color rgb="00688FAA"/>
      <sz val="12.5"/>
    </font>
    <font>
      <name val="Arial"/>
      <b val="1"/>
      <i val="1"/>
      <color rgb="00688FAA"/>
      <sz val="11"/>
    </font>
    <font>
      <name val="Arial"/>
      <b val="1"/>
      <color rgb="002A4659"/>
      <sz val="11"/>
    </font>
    <font>
      <name val="Arial"/>
      <b val="1"/>
      <color rgb="001A1A1A"/>
      <sz val="11"/>
    </font>
    <font>
      <name val="Arial"/>
      <b val="1"/>
      <color rgb="00BE3A2B"/>
      <sz val="11"/>
    </font>
    <font>
      <name val="Arial"/>
      <color rgb="001A1A1A"/>
      <sz val="11"/>
    </font>
    <font>
      <name val="Arial"/>
      <b val="1"/>
      <i val="1"/>
      <color rgb="002A4659"/>
      <sz val="12"/>
    </font>
    <font>
      <name val="Arial"/>
      <b val="1"/>
      <color rgb="002A4659"/>
      <sz val="12"/>
    </font>
    <font>
      <name val="Arial"/>
      <b val="1"/>
      <color rgb="00747575"/>
      <sz val="10"/>
    </font>
    <font>
      <name val="Arial"/>
      <b val="1"/>
      <color rgb="00747575"/>
      <sz val="11"/>
    </font>
    <font>
      <name val="Arial"/>
      <b val="1"/>
      <color rgb="002A4659"/>
      <sz val="10"/>
    </font>
    <font>
      <name val="Arial"/>
      <color rgb="001A1A1A"/>
      <sz val="10"/>
    </font>
    <font>
      <name val="Arial"/>
      <i val="1"/>
      <color rgb="00747575"/>
      <sz val="9.5"/>
    </font>
    <font>
      <name val="Arial"/>
      <b val="1"/>
      <color rgb="00FFFFFF"/>
      <sz val="14"/>
    </font>
    <font>
      <name val="Arial"/>
      <color rgb="00747575"/>
      <sz val="9"/>
    </font>
    <font>
      <name val="Arial"/>
      <b val="1"/>
      <color rgb="00FFFFFF"/>
      <sz val="16"/>
    </font>
    <font>
      <name val="Arial"/>
      <b val="1"/>
      <color rgb="002A4659"/>
      <sz val="13"/>
    </font>
    <font>
      <name val="Arial"/>
      <b val="1"/>
      <color rgb="002E7D32"/>
      <sz val="11.5"/>
    </font>
    <font>
      <name val="Arial"/>
      <b val="1"/>
      <color rgb="002A4659"/>
      <sz val="10.5"/>
    </font>
    <font>
      <name val="Arial"/>
      <b val="1"/>
      <color rgb="00BE3A2B"/>
      <sz val="12"/>
    </font>
    <font>
      <name val="Arial"/>
      <b val="1"/>
      <color rgb="00FFFFFF"/>
      <sz val="11"/>
    </font>
    <font>
      <name val="Arial"/>
      <b val="1"/>
      <color rgb="00FFFFFF"/>
      <sz val="12"/>
    </font>
    <font>
      <name val="Arial"/>
      <b val="1"/>
      <color rgb="00FFFFFF"/>
      <sz val="13"/>
    </font>
    <font>
      <name val="Arial"/>
      <b val="1"/>
      <color rgb="00BE3A2B"/>
      <sz val="13"/>
    </font>
    <font>
      <name val="Arial"/>
      <b val="1"/>
      <color rgb="002A4659"/>
      <sz val="11.5"/>
    </font>
    <font>
      <name val="Arial"/>
      <color rgb="001A1A1A"/>
      <sz val="11.5"/>
    </font>
    <font>
      <name val="Arial"/>
      <b val="1"/>
      <color rgb="002A4659"/>
      <sz val="12.5"/>
    </font>
    <font>
      <name val="Arial"/>
      <b val="1"/>
      <color rgb="00BE3A2B"/>
      <sz val="20"/>
    </font>
    <font>
      <name val="Arial"/>
      <b val="1"/>
      <color rgb="00FFFFFF"/>
      <sz val="15"/>
    </font>
    <font>
      <name val="Arial"/>
      <b val="1"/>
      <color rgb="00BE3A2B"/>
      <sz val="10.5"/>
    </font>
  </fonts>
  <fills count="12">
    <fill>
      <patternFill/>
    </fill>
    <fill>
      <patternFill patternType="gray125"/>
    </fill>
    <fill>
      <patternFill patternType="solid">
        <fgColor rgb="002A4659"/>
      </patternFill>
    </fill>
    <fill>
      <patternFill patternType="solid">
        <fgColor rgb="00688FAA"/>
      </patternFill>
    </fill>
    <fill>
      <patternFill patternType="solid">
        <fgColor rgb="00747575"/>
      </patternFill>
    </fill>
    <fill>
      <patternFill patternType="solid">
        <fgColor rgb="00FDF4E3"/>
      </patternFill>
    </fill>
    <fill>
      <patternFill patternType="solid">
        <fgColor rgb="00F3F6F8"/>
      </patternFill>
    </fill>
    <fill>
      <patternFill patternType="solid">
        <fgColor rgb="00C9D8E3"/>
      </patternFill>
    </fill>
    <fill>
      <patternFill patternType="solid">
        <fgColor rgb="00E8F5E9"/>
      </patternFill>
    </fill>
    <fill>
      <patternFill patternType="solid">
        <fgColor rgb="00E9F1F6"/>
      </patternFill>
    </fill>
    <fill>
      <patternFill patternType="solid">
        <fgColor rgb="00FDECEA"/>
      </patternFill>
    </fill>
    <fill>
      <patternFill patternType="solid">
        <fgColor rgb="00BE3A2B"/>
      </patternFill>
    </fill>
  </fills>
  <borders count="11">
    <border>
      <left/>
      <right/>
      <top/>
      <bottom/>
      <diagonal/>
    </border>
    <border>
      <left style="thin">
        <color rgb="00D8E2EA"/>
      </left>
      <right style="thin">
        <color rgb="00D8E2EA"/>
      </right>
      <top style="thin">
        <color rgb="00D8E2EA"/>
      </top>
      <bottom style="thin">
        <color rgb="00D8E2EA"/>
      </bottom>
    </border>
    <border>
      <left/>
      <right/>
      <top style="thin">
        <color rgb="00D8E2EA"/>
      </top>
      <bottom/>
      <diagonal/>
    </border>
    <border>
      <left/>
      <right style="thin">
        <color rgb="00D8E2EA"/>
      </right>
      <top style="thin">
        <color rgb="00D8E2EA"/>
      </top>
      <bottom/>
      <diagonal/>
    </border>
    <border>
      <left/>
      <right/>
      <top style="thin">
        <color rgb="00D8E2EA"/>
      </top>
      <bottom style="thin">
        <color rgb="00D8E2EA"/>
      </bottom>
      <diagonal/>
    </border>
    <border>
      <left/>
      <right style="thin">
        <color rgb="00D8E2EA"/>
      </right>
      <top style="thin">
        <color rgb="00D8E2EA"/>
      </top>
      <bottom style="thin">
        <color rgb="00D8E2EA"/>
      </bottom>
      <diagonal/>
    </border>
    <border>
      <left style="thin">
        <color rgb="00D8E2EA"/>
      </left>
      <right/>
      <top/>
      <bottom/>
      <diagonal/>
    </border>
    <border>
      <left/>
      <right style="thin">
        <color rgb="00D8E2EA"/>
      </right>
      <top/>
      <bottom/>
      <diagonal/>
    </border>
    <border>
      <left style="thin">
        <color rgb="00D8E2EA"/>
      </left>
      <right/>
      <top/>
      <bottom style="thin">
        <color rgb="00D8E2EA"/>
      </bottom>
      <diagonal/>
    </border>
    <border>
      <left/>
      <right/>
      <top/>
      <bottom style="thin">
        <color rgb="00D8E2EA"/>
      </bottom>
      <diagonal/>
    </border>
    <border>
      <left/>
      <right style="thin">
        <color rgb="00D8E2EA"/>
      </right>
      <top/>
      <bottom style="thin">
        <color rgb="00D8E2EA"/>
      </bottom>
      <diagonal/>
    </border>
  </borders>
  <cellStyleXfs count="1">
    <xf numFmtId="0" fontId="0" fillId="0" borderId="0"/>
  </cellStyleXfs>
  <cellXfs count="104">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indent="1"/>
    </xf>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4" fillId="3" borderId="0" applyAlignment="1" pivotButton="0" quotePrefix="0" xfId="0">
      <alignment vertical="center" indent="1"/>
    </xf>
    <xf numFmtId="0" fontId="0" fillId="3"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13" fillId="0" borderId="0" pivotButton="0" quotePrefix="0" xfId="0"/>
    <xf numFmtId="0" fontId="4" fillId="4" borderId="0" applyAlignment="1" pivotButton="0" quotePrefix="0" xfId="0">
      <alignment vertical="center" indent="1"/>
    </xf>
    <xf numFmtId="0" fontId="0" fillId="4" borderId="0" pivotButton="0" quotePrefix="0" xfId="0"/>
    <xf numFmtId="164" fontId="14" fillId="5" borderId="1" applyAlignment="1" pivotButton="0" quotePrefix="0" xfId="0">
      <alignment horizontal="center" vertical="center"/>
    </xf>
    <xf numFmtId="0" fontId="15" fillId="0" borderId="0" pivotButton="0" quotePrefix="0" xfId="0"/>
    <xf numFmtId="164" fontId="16" fillId="6" borderId="1" applyAlignment="1" pivotButton="0" quotePrefix="0" xfId="0">
      <alignment horizontal="center" vertical="center"/>
    </xf>
    <xf numFmtId="0" fontId="17" fillId="7" borderId="1" applyAlignment="1" pivotButton="0" quotePrefix="0" xfId="0">
      <alignment horizontal="center" vertical="center" wrapText="1"/>
    </xf>
    <xf numFmtId="0" fontId="18" fillId="0" borderId="1" pivotButton="0" quotePrefix="0" xfId="0"/>
    <xf numFmtId="165" fontId="18" fillId="0" borderId="1" applyAlignment="1" pivotButton="0" quotePrefix="0" xfId="0">
      <alignment horizontal="center"/>
    </xf>
    <xf numFmtId="0" fontId="19" fillId="0" borderId="1" pivotButton="0" quotePrefix="0" xfId="0"/>
    <xf numFmtId="0" fontId="19" fillId="0" borderId="0" applyAlignment="1" pivotButton="0" quotePrefix="0" xfId="0">
      <alignment vertical="center" wrapText="1"/>
    </xf>
    <xf numFmtId="0" fontId="20" fillId="2" borderId="0" applyAlignment="1" pivotButton="0" quotePrefix="0" xfId="0">
      <alignment vertical="center" indent="1"/>
    </xf>
    <xf numFmtId="0" fontId="21" fillId="0" borderId="1" applyAlignment="1" pivotButton="0" quotePrefix="0" xfId="0">
      <alignment horizontal="center"/>
    </xf>
    <xf numFmtId="164" fontId="18" fillId="5" borderId="1" applyAlignment="1" pivotButton="0" quotePrefix="0" xfId="0">
      <alignment horizontal="center"/>
    </xf>
    <xf numFmtId="0" fontId="18" fillId="5" borderId="1" pivotButton="0" quotePrefix="0" xfId="0"/>
    <xf numFmtId="165" fontId="18" fillId="5" borderId="1" applyAlignment="1" pivotButton="0" quotePrefix="0" xfId="0">
      <alignment horizontal="center"/>
    </xf>
    <xf numFmtId="0" fontId="22" fillId="2" borderId="0" applyAlignment="1" pivotButton="0" quotePrefix="0" xfId="0">
      <alignment vertical="center" indent="1"/>
    </xf>
    <xf numFmtId="1" fontId="14" fillId="6" borderId="1" applyAlignment="1" pivotButton="0" quotePrefix="0" xfId="0">
      <alignment horizontal="center" vertical="center"/>
    </xf>
    <xf numFmtId="165" fontId="14" fillId="6" borderId="1" applyAlignment="1" pivotButton="0" quotePrefix="0" xfId="0">
      <alignment horizontal="center" vertical="center"/>
    </xf>
    <xf numFmtId="0" fontId="23" fillId="6" borderId="1" applyAlignment="1" pivotButton="0" quotePrefix="0" xfId="0">
      <alignment horizontal="left" vertical="center" indent="1"/>
    </xf>
    <xf numFmtId="0" fontId="0" fillId="0" borderId="4" pivotButton="0" quotePrefix="0" xfId="0"/>
    <xf numFmtId="0" fontId="0" fillId="0" borderId="5" pivotButton="0" quotePrefix="0" xfId="0"/>
    <xf numFmtId="0" fontId="9" fillId="6" borderId="1" applyAlignment="1" pivotButton="0" quotePrefix="0" xfId="0">
      <alignment horizontal="center" vertical="center"/>
    </xf>
    <xf numFmtId="0" fontId="24" fillId="8" borderId="1" applyAlignment="1" pivotButton="0" quotePrefix="0" xfId="0">
      <alignment vertical="center" indent="1"/>
    </xf>
    <xf numFmtId="0" fontId="32" fillId="9" borderId="1" applyAlignment="1" pivotButton="0" quotePrefix="0" xfId="0">
      <alignment vertical="center" indent="1"/>
    </xf>
    <xf numFmtId="0" fontId="14" fillId="9" borderId="1" applyAlignment="1" pivotButton="0" quotePrefix="0" xfId="0">
      <alignment vertical="center" indent="1"/>
    </xf>
    <xf numFmtId="0" fontId="25" fillId="9" borderId="1" applyAlignment="1" pivotButton="0" quotePrefix="0" xfId="0">
      <alignment vertical="center" indent="1"/>
    </xf>
    <xf numFmtId="1" fontId="9" fillId="6" borderId="1" applyAlignment="1" pivotButton="0" quotePrefix="0" xfId="0">
      <alignment horizontal="center" vertical="center"/>
    </xf>
    <xf numFmtId="165" fontId="9" fillId="6" borderId="1" applyAlignment="1" pivotButton="0" quotePrefix="0" xfId="0">
      <alignment horizontal="center" vertical="center"/>
    </xf>
    <xf numFmtId="166" fontId="9" fillId="6" borderId="1" applyAlignment="1" pivotButton="0" quotePrefix="0" xfId="0">
      <alignment horizontal="center" vertical="center"/>
    </xf>
    <xf numFmtId="167" fontId="26" fillId="10" borderId="1" applyAlignment="1" pivotButton="0" quotePrefix="0" xfId="0">
      <alignment horizontal="center" vertical="center"/>
    </xf>
    <xf numFmtId="0" fontId="25" fillId="6" borderId="1" applyAlignment="1" pivotButton="0" quotePrefix="0" xfId="0">
      <alignment vertical="center" indent="1"/>
    </xf>
    <xf numFmtId="165" fontId="16" fillId="6" borderId="1" applyAlignment="1" pivotButton="0" quotePrefix="0" xfId="0">
      <alignment horizontal="center" vertical="center"/>
    </xf>
    <xf numFmtId="0" fontId="16" fillId="6" borderId="1" applyAlignment="1" pivotButton="0" quotePrefix="0" xfId="0">
      <alignment horizontal="center" vertical="center"/>
    </xf>
    <xf numFmtId="0" fontId="27" fillId="11" borderId="0" applyAlignment="1" pivotButton="0" quotePrefix="0" xfId="0">
      <alignment vertical="center" indent="1"/>
    </xf>
    <xf numFmtId="1" fontId="28" fillId="11" borderId="1" applyAlignment="1" pivotButton="0" quotePrefix="0" xfId="0">
      <alignment horizontal="center" vertical="center"/>
    </xf>
    <xf numFmtId="165" fontId="28" fillId="11" borderId="1" applyAlignment="1" pivotButton="0" quotePrefix="0" xfId="0">
      <alignment horizontal="center" vertical="center"/>
    </xf>
    <xf numFmtId="166" fontId="28" fillId="11" borderId="1" applyAlignment="1" pivotButton="0" quotePrefix="0" xfId="0">
      <alignment horizontal="center" vertical="center"/>
    </xf>
    <xf numFmtId="167" fontId="29" fillId="11" borderId="1" applyAlignment="1" pivotButton="0" quotePrefix="0" xfId="0">
      <alignment horizontal="center" vertical="center"/>
    </xf>
    <xf numFmtId="0" fontId="29" fillId="2" borderId="1" applyAlignment="1" pivotButton="0" quotePrefix="0" xfId="0">
      <alignment horizontal="center" vertical="center"/>
    </xf>
    <xf numFmtId="0" fontId="14" fillId="6" borderId="1" applyAlignment="1" pivotButton="0" quotePrefix="0" xfId="0">
      <alignment horizontal="left" vertical="center" indent="1"/>
    </xf>
    <xf numFmtId="167" fontId="30" fillId="10" borderId="1" applyAlignment="1" pivotButton="0" quotePrefix="0" xfId="0">
      <alignment horizontal="center" vertical="center"/>
    </xf>
    <xf numFmtId="0" fontId="27" fillId="2" borderId="1" applyAlignment="1" pivotButton="0" quotePrefix="0" xfId="0">
      <alignment vertical="center" indent="1"/>
    </xf>
    <xf numFmtId="167" fontId="29" fillId="2" borderId="1" applyAlignment="1" pivotButton="0" quotePrefix="0" xfId="0">
      <alignment horizontal="center" vertical="center"/>
    </xf>
    <xf numFmtId="0" fontId="31" fillId="8" borderId="1" applyAlignment="1" pivotButton="0" quotePrefix="0" xfId="0">
      <alignment vertical="center" wrapText="1" indent="1"/>
    </xf>
    <xf numFmtId="0" fontId="0" fillId="0" borderId="2" pivotButton="0" quotePrefix="0" xfId="0"/>
    <xf numFmtId="0" fontId="0" fillId="0" borderId="3" pivotButton="0" quotePrefix="0" xfId="0"/>
    <xf numFmtId="0" fontId="0" fillId="0" borderId="8" pivotButton="0" quotePrefix="0" xfId="0"/>
    <xf numFmtId="0" fontId="0" fillId="0" borderId="9" pivotButton="0" quotePrefix="0" xfId="0"/>
    <xf numFmtId="0" fontId="0" fillId="0" borderId="10" pivotButton="0" quotePrefix="0" xfId="0"/>
    <xf numFmtId="0" fontId="14" fillId="8" borderId="1" applyAlignment="1" pivotButton="0" quotePrefix="0" xfId="0">
      <alignment vertical="center" wrapText="1" indent="1"/>
    </xf>
    <xf numFmtId="0" fontId="33" fillId="8" borderId="0" pivotButton="0" quotePrefix="0" xfId="0"/>
    <xf numFmtId="0" fontId="32" fillId="8" borderId="0" pivotButton="0" quotePrefix="0" xfId="0"/>
    <xf numFmtId="0" fontId="34" fillId="8" borderId="0" applyAlignment="1" pivotButton="0" quotePrefix="0" xfId="0">
      <alignment horizontal="center" vertical="center"/>
    </xf>
    <xf numFmtId="0" fontId="35" fillId="2" borderId="0" applyAlignment="1" pivotButton="0" quotePrefix="0" xfId="0">
      <alignment vertical="center" indent="1"/>
    </xf>
    <xf numFmtId="168" fontId="25" fillId="0" borderId="1" applyAlignment="1" pivotButton="0" quotePrefix="0" xfId="0">
      <alignment horizontal="left" vertical="center" indent="1"/>
    </xf>
    <xf numFmtId="165" fontId="11" fillId="10" borderId="1" applyAlignment="1" pivotButton="0" quotePrefix="0" xfId="0">
      <alignment horizontal="center" vertical="center"/>
    </xf>
    <xf numFmtId="0" fontId="15" fillId="6" borderId="1" applyAlignment="1" pivotButton="0" quotePrefix="0" xfId="0">
      <alignment horizontal="center" vertical="center"/>
    </xf>
    <xf numFmtId="0" fontId="25" fillId="6" borderId="1" applyAlignment="1" pivotButton="0" quotePrefix="0" xfId="0">
      <alignment horizontal="center" vertical="center"/>
    </xf>
    <xf numFmtId="0" fontId="27" fillId="2" borderId="0" applyAlignment="1" pivotButton="0" quotePrefix="0" xfId="0">
      <alignment vertical="center" indent="1"/>
    </xf>
    <xf numFmtId="1" fontId="28" fillId="2" borderId="1" applyAlignment="1" pivotButton="0" quotePrefix="0" xfId="0">
      <alignment horizontal="center" vertical="center"/>
    </xf>
    <xf numFmtId="165" fontId="28" fillId="2" borderId="1" applyAlignment="1" pivotButton="0" quotePrefix="0" xfId="0">
      <alignment horizontal="center" vertical="center"/>
    </xf>
    <xf numFmtId="169" fontId="17" fillId="0" borderId="1" applyAlignment="1" pivotButton="0" quotePrefix="0" xfId="0">
      <alignment horizontal="left" vertical="center" indent="1"/>
    </xf>
    <xf numFmtId="165" fontId="25" fillId="6" borderId="1" applyAlignment="1" pivotButton="0" quotePrefix="0" xfId="0">
      <alignment horizontal="center" vertical="center"/>
    </xf>
    <xf numFmtId="0" fontId="36" fillId="10" borderId="1" applyAlignment="1" pivotButton="0" quotePrefix="0" xfId="0">
      <alignment horizontal="center" vertical="center"/>
    </xf>
    <xf numFmtId="165" fontId="27" fillId="2" borderId="1" applyAlignment="1" pivotButton="0" quotePrefix="0" xfId="0">
      <alignment horizontal="center" vertical="center"/>
    </xf>
    <xf numFmtId="0" fontId="27" fillId="2" borderId="1" applyAlignment="1" pivotButton="0" quotePrefix="0" xfId="0">
      <alignment horizontal="center" vertical="center"/>
    </xf>
    <xf numFmtId="164" fontId="14" fillId="5" borderId="1" applyAlignment="1" pivotButton="0" quotePrefix="0" xfId="0">
      <alignment horizontal="center" vertical="center"/>
    </xf>
    <xf numFmtId="164" fontId="16" fillId="6" borderId="1" applyAlignment="1" pivotButton="0" quotePrefix="0" xfId="0">
      <alignment horizontal="center" vertical="center"/>
    </xf>
    <xf numFmtId="165" fontId="18" fillId="0" borderId="1" applyAlignment="1" pivotButton="0" quotePrefix="0" xfId="0">
      <alignment horizontal="center"/>
    </xf>
    <xf numFmtId="164" fontId="18" fillId="5" borderId="1" applyAlignment="1" pivotButton="0" quotePrefix="0" xfId="0">
      <alignment horizontal="center"/>
    </xf>
    <xf numFmtId="165" fontId="18" fillId="5" borderId="1" applyAlignment="1" pivotButton="0" quotePrefix="0" xfId="0">
      <alignment horizontal="center"/>
    </xf>
    <xf numFmtId="165" fontId="14" fillId="6" borderId="1" applyAlignment="1" pivotButton="0" quotePrefix="0" xfId="0">
      <alignment horizontal="center" vertical="center"/>
    </xf>
    <xf numFmtId="165" fontId="9" fillId="6" borderId="1" applyAlignment="1" pivotButton="0" quotePrefix="0" xfId="0">
      <alignment horizontal="center" vertical="center"/>
    </xf>
    <xf numFmtId="166" fontId="9" fillId="6" borderId="1" applyAlignment="1" pivotButton="0" quotePrefix="0" xfId="0">
      <alignment horizontal="center" vertical="center"/>
    </xf>
    <xf numFmtId="167" fontId="26" fillId="10" borderId="1" applyAlignment="1" pivotButton="0" quotePrefix="0" xfId="0">
      <alignment horizontal="center" vertical="center"/>
    </xf>
    <xf numFmtId="165" fontId="16" fillId="6" borderId="1" applyAlignment="1" pivotButton="0" quotePrefix="0" xfId="0">
      <alignment horizontal="center" vertical="center"/>
    </xf>
    <xf numFmtId="165" fontId="28" fillId="11" borderId="1" applyAlignment="1" pivotButton="0" quotePrefix="0" xfId="0">
      <alignment horizontal="center" vertical="center"/>
    </xf>
    <xf numFmtId="166" fontId="28" fillId="11" borderId="1" applyAlignment="1" pivotButton="0" quotePrefix="0" xfId="0">
      <alignment horizontal="center" vertical="center"/>
    </xf>
    <xf numFmtId="167" fontId="29" fillId="11" borderId="1" applyAlignment="1" pivotButton="0" quotePrefix="0" xfId="0">
      <alignment horizontal="center" vertical="center"/>
    </xf>
    <xf numFmtId="167" fontId="30" fillId="10" borderId="1" applyAlignment="1" pivotButton="0" quotePrefix="0" xfId="0">
      <alignment horizontal="center" vertical="center"/>
    </xf>
    <xf numFmtId="167" fontId="29" fillId="2" borderId="1" applyAlignment="1" pivotButton="0" quotePrefix="0" xfId="0">
      <alignment horizontal="center" vertical="center"/>
    </xf>
    <xf numFmtId="168" fontId="25" fillId="0" borderId="1" applyAlignment="1" pivotButton="0" quotePrefix="0" xfId="0">
      <alignment horizontal="left" vertical="center" indent="1"/>
    </xf>
    <xf numFmtId="165" fontId="11" fillId="10" borderId="1" applyAlignment="1" pivotButton="0" quotePrefix="0" xfId="0">
      <alignment horizontal="center" vertical="center"/>
    </xf>
    <xf numFmtId="165" fontId="28" fillId="2" borderId="1" applyAlignment="1" pivotButton="0" quotePrefix="0" xfId="0">
      <alignment horizontal="center" vertical="center"/>
    </xf>
    <xf numFmtId="169" fontId="17" fillId="0" borderId="1" applyAlignment="1" pivotButton="0" quotePrefix="0" xfId="0">
      <alignment horizontal="left" vertical="center" indent="1"/>
    </xf>
    <xf numFmtId="165" fontId="25" fillId="6" borderId="1" applyAlignment="1" pivotButton="0" quotePrefix="0" xfId="0">
      <alignment horizontal="center" vertical="center"/>
    </xf>
    <xf numFmtId="165" fontId="27" fillId="2"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10944225</colOff>
      <row>0</row>
      <rowOff>19050</rowOff>
    </from>
    <ext cx="1476375" cy="923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8562975</colOff>
      <row>0</row>
      <rowOff>19050</rowOff>
    </from>
    <ext cx="1476375" cy="923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8896350</colOff>
      <row>0</row>
      <rowOff>19050</rowOff>
    </from>
    <ext cx="1476375" cy="923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0</col>
      <colOff>9725025</colOff>
      <row>0</row>
      <rowOff>19050</rowOff>
    </from>
    <ext cx="1476375" cy="923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fitToPage="1"/>
  </sheetPr>
  <dimension ref="B2:H50"/>
  <sheetViews>
    <sheetView showGridLines="0" workbookViewId="0">
      <selection activeCell="A1" sqref="A1"/>
    </sheetView>
  </sheetViews>
  <sheetFormatPr baseColWidth="8" defaultRowHeight="15"/>
  <cols>
    <col width="2.5" customWidth="1" min="1" max="1"/>
    <col width="30" customWidth="1" min="2" max="2"/>
    <col width="24" customWidth="1" min="3" max="3"/>
    <col width="42" customWidth="1" min="4" max="4"/>
    <col width="26" customWidth="1" min="5" max="5"/>
    <col width="20" customWidth="1" min="6" max="6"/>
    <col width="20" customWidth="1" min="7" max="7"/>
    <col width="16" customWidth="1" min="8" max="8"/>
  </cols>
  <sheetData>
    <row r="1" ht="78" customHeight="1"/>
    <row r="2" ht="30" customHeight="1">
      <c r="B2" s="1" t="inlineStr">
        <is>
          <t>BIENVENIDO AL MÉTODO MQF</t>
        </is>
      </c>
    </row>
    <row r="3" ht="20" customHeight="1">
      <c r="B3" s="3" t="inlineStr">
        <is>
          <t>HERRAMIENTA 1  ·  Diagnóstico de Fugas Financieras</t>
        </is>
      </c>
    </row>
    <row r="4">
      <c r="B4" s="4" t="inlineStr">
        <is>
          <t>Más Que Finanzas  ·  Harolin Vargas, MAF, CPA, CTC  ·  @masquefinanzasrd</t>
        </is>
      </c>
    </row>
    <row r="5" ht="22" customHeight="1">
      <c r="B5" s="5" t="inlineStr">
        <is>
          <t>TU MISIÓN</t>
        </is>
      </c>
    </row>
    <row r="6" ht="21" customHeight="1">
      <c r="B6" s="6" t="inlineStr">
        <is>
          <t>En los próximos 30 días vas a descubrir las tres decisiones</t>
        </is>
      </c>
    </row>
    <row r="7" ht="21" customHeight="1">
      <c r="B7" s="6" t="inlineStr">
        <is>
          <t>que más dinero te cuestan cada año.</t>
        </is>
      </c>
    </row>
    <row r="8" ht="8" customHeight="1">
      <c r="B8" s="7" t="inlineStr"/>
    </row>
    <row r="9" ht="21" customHeight="1">
      <c r="B9" s="7" t="inlineStr">
        <is>
          <t>No intentes ahorrar.</t>
        </is>
      </c>
    </row>
    <row r="10" ht="21" customHeight="1">
      <c r="B10" s="7" t="inlineStr">
        <is>
          <t>No cambies tus hábitos todavía.</t>
        </is>
      </c>
    </row>
    <row r="11" ht="21" customHeight="1">
      <c r="B11" s="7" t="inlineStr">
        <is>
          <t>Solo observa.</t>
        </is>
      </c>
    </row>
    <row r="12" ht="8" customHeight="1">
      <c r="B12" s="7" t="inlineStr"/>
    </row>
    <row r="13" ht="21" customHeight="1">
      <c r="B13" s="8" t="inlineStr">
        <is>
          <t>Porque nadie puede mejorar aquello que aún no conoce.</t>
        </is>
      </c>
    </row>
    <row r="14" ht="8" customHeight="1">
      <c r="B14" s="7" t="inlineStr"/>
    </row>
    <row r="15" ht="21" customHeight="1">
      <c r="B15" s="9" t="inlineStr">
        <is>
          <t>— Harolin Vargas, MAF, CPA, CTC</t>
        </is>
      </c>
    </row>
    <row r="17" ht="22" customHeight="1">
      <c r="B17" s="10" t="inlineStr">
        <is>
          <t>FASE 1  ·  DESCUBRIR  (días 1 al 30)</t>
        </is>
      </c>
    </row>
    <row r="18" ht="21" customHeight="1">
      <c r="B18" s="12" t="inlineStr">
        <is>
          <t>Objetivo</t>
        </is>
      </c>
      <c r="C18" s="13" t="inlineStr">
        <is>
          <t>Encontrar tus tres principales fugas financieras.</t>
        </is>
      </c>
    </row>
    <row r="19" ht="21" customHeight="1">
      <c r="B19" s="14" t="inlineStr">
        <is>
          <t>Hito 1 · Día 7</t>
        </is>
      </c>
      <c r="C19" s="15" t="inlineStr">
        <is>
          <t>Empiezas a notar gastos que antes pasaban desapercibidos.</t>
        </is>
      </c>
    </row>
    <row r="20" ht="21" customHeight="1">
      <c r="B20" s="14" t="inlineStr">
        <is>
          <t>Hito 2 · Día 15</t>
        </is>
      </c>
      <c r="C20" s="15" t="inlineStr">
        <is>
          <t>Ya aparecen patrones: cuándo, cómo y por qué gastas.</t>
        </is>
      </c>
    </row>
    <row r="21" ht="21" customHeight="1">
      <c r="B21" s="14" t="inlineStr">
        <is>
          <t>Hito 3 · Día 30</t>
        </is>
      </c>
      <c r="C21" s="15" t="inlineStr">
        <is>
          <t>Misión cumplida. Ya sabes cuáles son tus tres fugas.</t>
        </is>
      </c>
    </row>
    <row r="22" ht="22" customHeight="1">
      <c r="B22" s="10" t="inlineStr">
        <is>
          <t>FASE 2  ·  DEMOSTRAR  (días 31 al 90)</t>
        </is>
      </c>
    </row>
    <row r="23" ht="21" customHeight="1">
      <c r="B23" s="12" t="inlineStr">
        <is>
          <t>Objetivo</t>
        </is>
      </c>
      <c r="C23" s="13" t="inlineStr">
        <is>
          <t>Comprobar si de verdad cambiaste.</t>
        </is>
      </c>
    </row>
    <row r="24" ht="21" customHeight="1">
      <c r="B24" s="14" t="inlineStr">
        <is>
          <t>Qué cambia</t>
        </is>
      </c>
      <c r="C24" s="15" t="inlineStr">
        <is>
          <t>Ya no buscas descubrir nada nuevo. Ahora mides el impacto de tus decisiones.</t>
        </is>
      </c>
    </row>
    <row r="25" ht="21" customHeight="1">
      <c r="B25" s="14" t="inlineStr">
        <is>
          <t>Día 90</t>
        </is>
      </c>
      <c r="C25" s="15" t="inlineStr">
        <is>
          <t>Tu resultado. Aquí ya no tienes una estimación: tienes evidencia.</t>
        </is>
      </c>
    </row>
    <row r="27" ht="24" customHeight="1">
      <c r="B27" s="16" t="inlineStr">
        <is>
          <t>Una decisión aislada no cambia tu vida. Un hábito sostenido, sí.</t>
        </is>
      </c>
    </row>
    <row r="28" ht="22" customHeight="1">
      <c r="B28" s="17" t="inlineStr">
        <is>
          <t>QUE QUEDE CLARO</t>
        </is>
      </c>
    </row>
    <row r="29" ht="20" customHeight="1">
      <c r="B29" s="15" t="inlineStr">
        <is>
          <t>Esto NO es un presupuesto. No te dice cuánto deberías gastar.</t>
        </is>
      </c>
    </row>
    <row r="30" ht="20" customHeight="1">
      <c r="B30" s="15" t="inlineStr">
        <is>
          <t>Día 30: tu mejor estimación.  ·  Día 90: tu realidad comprobada.</t>
        </is>
      </c>
    </row>
    <row r="32" ht="22" customHeight="1">
      <c r="B32" s="5" t="inlineStr">
        <is>
          <t>CÓMO SE USA</t>
        </is>
      </c>
    </row>
    <row r="33" ht="20" customHeight="1">
      <c r="B33" s="15" t="inlineStr">
        <is>
          <t>1.  Cada vez que gastes algo que NO era una factura fija, anótalo en la hoja REGISTRO.</t>
        </is>
      </c>
    </row>
    <row r="34" ht="20" customHeight="1">
      <c r="B34" s="15" t="inlineStr">
        <is>
          <t>2.  Solo tres datos: fecha, cuánto y de qué tipo fue. Toma diez segundos.</t>
        </is>
      </c>
    </row>
    <row r="35" ht="20" customHeight="1">
      <c r="B35" s="15" t="inlineStr">
        <is>
          <t>3.  Hazlo por 90 días. Un mes engaña; tres muestran el patrón real.</t>
        </is>
      </c>
    </row>
    <row r="36" ht="20" customHeight="1">
      <c r="B36" s="15" t="inlineStr">
        <is>
          <t>4.  Ve a la hoja DIAGNÓSTICO cuando quieras. Se llena sola.</t>
        </is>
      </c>
    </row>
    <row r="37" ht="20" customHeight="1">
      <c r="B37" s="15" t="inlineStr">
        <is>
          <t>5.  Ataca UNA fuga. La más grande. Las otras dos vienen después.</t>
        </is>
      </c>
    </row>
    <row r="39" ht="22" customHeight="1">
      <c r="B39" s="10" t="inlineStr">
        <is>
          <t>PON TU FECHA DE INICIO</t>
        </is>
      </c>
    </row>
    <row r="40">
      <c r="B40" s="12" t="inlineStr">
        <is>
          <t>¿Qué día empiezas a medir?</t>
        </is>
      </c>
      <c r="C40" s="83" t="n">
        <v>46235</v>
      </c>
    </row>
    <row r="41">
      <c r="B41" s="20" t="inlineStr">
        <is>
          <t>Fase 1 termina el (día 30)</t>
        </is>
      </c>
      <c r="C41" s="84">
        <f>BIENVENIDO!$C$40+29</f>
        <v/>
      </c>
    </row>
    <row r="42">
      <c r="B42" s="20" t="inlineStr">
        <is>
          <t>Fase 2 termina el (día 90)</t>
        </is>
      </c>
      <c r="C42" s="84">
        <f>BIENVENIDO!$C$40+89</f>
        <v/>
      </c>
    </row>
    <row r="44" ht="22" customHeight="1">
      <c r="B44" s="5" t="inlineStr">
        <is>
          <t>UN EJEMPLO, PARA QUE NO HAYA DUDA</t>
        </is>
      </c>
    </row>
    <row r="45" ht="32" customHeight="1">
      <c r="B45" s="22" t="inlineStr">
        <is>
          <t>Fecha</t>
        </is>
      </c>
      <c r="C45" s="22" t="inlineStr">
        <is>
          <t>Cuánto</t>
        </is>
      </c>
      <c r="D45" s="22" t="inlineStr">
        <is>
          <t>¿Qué tipo de gasto fue?</t>
        </is>
      </c>
      <c r="E45" s="22" t="inlineStr">
        <is>
          <t>Nota (opcional)</t>
        </is>
      </c>
    </row>
    <row r="46">
      <c r="B46" s="23" t="inlineStr">
        <is>
          <t>Café de la mañana</t>
        </is>
      </c>
      <c r="C46" s="85" t="n">
        <v>200</v>
      </c>
      <c r="D46" s="23" t="inlineStr">
        <is>
          <t>Solo son RD$200 (café, delivery, snack)</t>
        </is>
      </c>
      <c r="E46" s="25" t="inlineStr">
        <is>
          <t>Todos los días</t>
        </is>
      </c>
    </row>
    <row r="47">
      <c r="B47" s="23" t="inlineStr">
        <is>
          <t>Netflix</t>
        </is>
      </c>
      <c r="C47" s="85" t="n">
        <v>590</v>
      </c>
      <c r="D47" s="23" t="inlineStr">
        <is>
          <t>Suscripciones olvidadas</t>
        </is>
      </c>
      <c r="E47" s="25" t="inlineStr">
        <is>
          <t>No lo veo hace meses</t>
        </is>
      </c>
    </row>
    <row r="48">
      <c r="B48" s="23" t="inlineStr">
        <is>
          <t>Blusa en descuento</t>
        </is>
      </c>
      <c r="C48" s="85" t="n">
        <v>1450</v>
      </c>
      <c r="D48" s="23" t="inlineStr">
        <is>
          <t>Compré porque estaba en oferta</t>
        </is>
      </c>
      <c r="E48" s="25" t="inlineStr">
        <is>
          <t>No la necesitaba</t>
        </is>
      </c>
    </row>
    <row r="49">
      <c r="B49" s="23" t="inlineStr">
        <is>
          <t>Luz</t>
        </is>
      </c>
      <c r="C49" s="85" t="n">
        <v>3200</v>
      </c>
      <c r="D49" s="23" t="inlineStr">
        <is>
          <t>Gasto necesario</t>
        </is>
      </c>
      <c r="E49" s="25" t="inlineStr">
        <is>
          <t>Esto NO es fuga</t>
        </is>
      </c>
    </row>
    <row r="50">
      <c r="B50" s="26" t="inlineStr">
        <is>
          <t>Fíjate en la última: la luz es un gasto necesario, no una fuga. Márcala igual — el diagnóstico las separa solo.</t>
        </is>
      </c>
    </row>
  </sheetData>
  <mergeCells count="36">
    <mergeCell ref="C25:H25"/>
    <mergeCell ref="B9:H9"/>
    <mergeCell ref="B6:H6"/>
    <mergeCell ref="B30:H30"/>
    <mergeCell ref="B15:H15"/>
    <mergeCell ref="B33:H33"/>
    <mergeCell ref="B5:H5"/>
    <mergeCell ref="C21:H21"/>
    <mergeCell ref="B37:H37"/>
    <mergeCell ref="B36:H36"/>
    <mergeCell ref="B32:H32"/>
    <mergeCell ref="B50:H50"/>
    <mergeCell ref="B35:H35"/>
    <mergeCell ref="B4:H4"/>
    <mergeCell ref="C23:H23"/>
    <mergeCell ref="B7:H7"/>
    <mergeCell ref="B3:H3"/>
    <mergeCell ref="B22:H22"/>
    <mergeCell ref="C19:H19"/>
    <mergeCell ref="B27:H27"/>
    <mergeCell ref="B12:H12"/>
    <mergeCell ref="B39:H39"/>
    <mergeCell ref="B2:H2"/>
    <mergeCell ref="C18:H18"/>
    <mergeCell ref="B11:H11"/>
    <mergeCell ref="B8:H8"/>
    <mergeCell ref="B14:H14"/>
    <mergeCell ref="C24:H24"/>
    <mergeCell ref="B17:H17"/>
    <mergeCell ref="B13:H13"/>
    <mergeCell ref="B44:H44"/>
    <mergeCell ref="B29:H29"/>
    <mergeCell ref="B10:H10"/>
    <mergeCell ref="C20:H20"/>
    <mergeCell ref="B34:H34"/>
    <mergeCell ref="B28:H28"/>
  </mergeCells>
  <printOptions horizontalCentered="1"/>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G456"/>
  <sheetViews>
    <sheetView showGridLines="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2.5" customWidth="1" min="1" max="1"/>
    <col width="9" customWidth="1" min="2" max="2"/>
    <col width="14" customWidth="1" min="3" max="3"/>
    <col width="34" customWidth="1" min="4" max="4"/>
    <col width="16" customWidth="1" min="5" max="5"/>
    <col width="40" customWidth="1" min="6" max="6"/>
    <col width="30" customWidth="1" min="7" max="7"/>
  </cols>
  <sheetData>
    <row r="1" ht="78" customHeight="1"/>
    <row r="2" ht="30" customHeight="1">
      <c r="B2" s="27" t="inlineStr">
        <is>
          <t>REGISTRO  ·  anota aquí cada gasto que no sea una factura fija</t>
        </is>
      </c>
    </row>
    <row r="3">
      <c r="B3" s="26" t="inlineStr">
        <is>
          <t>Solo escribes en las columnas ámbar. Diez segundos por gasto. Si un día no gastaste nada suelto, no escribas nada.</t>
        </is>
      </c>
    </row>
    <row r="5" ht="32" customHeight="1">
      <c r="B5" s="22" t="inlineStr">
        <is>
          <t>#</t>
        </is>
      </c>
      <c r="C5" s="22" t="inlineStr">
        <is>
          <t>Fecha</t>
        </is>
      </c>
      <c r="D5" s="22" t="inlineStr">
        <is>
          <t>¿En qué gastaste?</t>
        </is>
      </c>
      <c r="E5" s="22" t="inlineStr">
        <is>
          <t>Cuánto</t>
        </is>
      </c>
      <c r="F5" s="22" t="inlineStr">
        <is>
          <t>¿Qué tipo de gasto fue?</t>
        </is>
      </c>
      <c r="G5" s="22" t="inlineStr">
        <is>
          <t>Nota (opcional)</t>
        </is>
      </c>
    </row>
    <row r="7">
      <c r="B7" s="28" t="n">
        <v>1</v>
      </c>
      <c r="C7" s="86" t="n"/>
      <c r="D7" s="30" t="n"/>
      <c r="E7" s="87" t="n"/>
      <c r="F7" s="30" t="n"/>
      <c r="G7" s="30" t="n"/>
    </row>
    <row r="8">
      <c r="B8" s="28" t="n">
        <v>2</v>
      </c>
      <c r="C8" s="86" t="n"/>
      <c r="D8" s="30" t="n"/>
      <c r="E8" s="87" t="n"/>
      <c r="F8" s="30" t="n"/>
      <c r="G8" s="30" t="n"/>
    </row>
    <row r="9">
      <c r="B9" s="28" t="n">
        <v>3</v>
      </c>
      <c r="C9" s="86" t="n"/>
      <c r="D9" s="30" t="n"/>
      <c r="E9" s="87" t="n"/>
      <c r="F9" s="30" t="n"/>
      <c r="G9" s="30" t="n"/>
    </row>
    <row r="10">
      <c r="B10" s="28" t="n">
        <v>4</v>
      </c>
      <c r="C10" s="86" t="n"/>
      <c r="D10" s="30" t="n"/>
      <c r="E10" s="87" t="n"/>
      <c r="F10" s="30" t="n"/>
      <c r="G10" s="30" t="n"/>
    </row>
    <row r="11">
      <c r="B11" s="28" t="n">
        <v>5</v>
      </c>
      <c r="C11" s="86" t="n"/>
      <c r="D11" s="30" t="n"/>
      <c r="E11" s="87" t="n"/>
      <c r="F11" s="30" t="n"/>
      <c r="G11" s="30" t="n"/>
    </row>
    <row r="12">
      <c r="B12" s="28" t="n">
        <v>6</v>
      </c>
      <c r="C12" s="86" t="n"/>
      <c r="D12" s="30" t="n"/>
      <c r="E12" s="87" t="n"/>
      <c r="F12" s="30" t="n"/>
      <c r="G12" s="30" t="n"/>
    </row>
    <row r="13">
      <c r="B13" s="28" t="n">
        <v>7</v>
      </c>
      <c r="C13" s="86" t="n"/>
      <c r="D13" s="30" t="n"/>
      <c r="E13" s="87" t="n"/>
      <c r="F13" s="30" t="n"/>
      <c r="G13" s="30" t="n"/>
    </row>
    <row r="14">
      <c r="B14" s="28" t="n">
        <v>8</v>
      </c>
      <c r="C14" s="86" t="n"/>
      <c r="D14" s="30" t="n"/>
      <c r="E14" s="87" t="n"/>
      <c r="F14" s="30" t="n"/>
      <c r="G14" s="30" t="n"/>
    </row>
    <row r="15">
      <c r="B15" s="28" t="n">
        <v>9</v>
      </c>
      <c r="C15" s="86" t="n"/>
      <c r="D15" s="30" t="n"/>
      <c r="E15" s="87" t="n"/>
      <c r="F15" s="30" t="n"/>
      <c r="G15" s="30" t="n"/>
    </row>
    <row r="16">
      <c r="B16" s="28" t="n">
        <v>10</v>
      </c>
      <c r="C16" s="86" t="n"/>
      <c r="D16" s="30" t="n"/>
      <c r="E16" s="87" t="n"/>
      <c r="F16" s="30" t="n"/>
      <c r="G16" s="30" t="n"/>
    </row>
    <row r="17">
      <c r="B17" s="28" t="n">
        <v>11</v>
      </c>
      <c r="C17" s="86" t="n"/>
      <c r="D17" s="30" t="n"/>
      <c r="E17" s="87" t="n"/>
      <c r="F17" s="30" t="n"/>
      <c r="G17" s="30" t="n"/>
    </row>
    <row r="18">
      <c r="B18" s="28" t="n">
        <v>12</v>
      </c>
      <c r="C18" s="86" t="n"/>
      <c r="D18" s="30" t="n"/>
      <c r="E18" s="87" t="n"/>
      <c r="F18" s="30" t="n"/>
      <c r="G18" s="30" t="n"/>
    </row>
    <row r="19">
      <c r="B19" s="28" t="n">
        <v>13</v>
      </c>
      <c r="C19" s="86" t="n"/>
      <c r="D19" s="30" t="n"/>
      <c r="E19" s="87" t="n"/>
      <c r="F19" s="30" t="n"/>
      <c r="G19" s="30" t="n"/>
    </row>
    <row r="20">
      <c r="B20" s="28" t="n">
        <v>14</v>
      </c>
      <c r="C20" s="86" t="n"/>
      <c r="D20" s="30" t="n"/>
      <c r="E20" s="87" t="n"/>
      <c r="F20" s="30" t="n"/>
      <c r="G20" s="30" t="n"/>
    </row>
    <row r="21">
      <c r="B21" s="28" t="n">
        <v>15</v>
      </c>
      <c r="C21" s="86" t="n"/>
      <c r="D21" s="30" t="n"/>
      <c r="E21" s="87" t="n"/>
      <c r="F21" s="30" t="n"/>
      <c r="G21" s="30" t="n"/>
    </row>
    <row r="22">
      <c r="B22" s="28" t="n">
        <v>16</v>
      </c>
      <c r="C22" s="86" t="n"/>
      <c r="D22" s="30" t="n"/>
      <c r="E22" s="87" t="n"/>
      <c r="F22" s="30" t="n"/>
      <c r="G22" s="30" t="n"/>
    </row>
    <row r="23">
      <c r="B23" s="28" t="n">
        <v>17</v>
      </c>
      <c r="C23" s="86" t="n"/>
      <c r="D23" s="30" t="n"/>
      <c r="E23" s="87" t="n"/>
      <c r="F23" s="30" t="n"/>
      <c r="G23" s="30" t="n"/>
    </row>
    <row r="24">
      <c r="B24" s="28" t="n">
        <v>18</v>
      </c>
      <c r="C24" s="86" t="n"/>
      <c r="D24" s="30" t="n"/>
      <c r="E24" s="87" t="n"/>
      <c r="F24" s="30" t="n"/>
      <c r="G24" s="30" t="n"/>
    </row>
    <row r="25">
      <c r="B25" s="28" t="n">
        <v>19</v>
      </c>
      <c r="C25" s="86" t="n"/>
      <c r="D25" s="30" t="n"/>
      <c r="E25" s="87" t="n"/>
      <c r="F25" s="30" t="n"/>
      <c r="G25" s="30" t="n"/>
    </row>
    <row r="26">
      <c r="B26" s="28" t="n">
        <v>20</v>
      </c>
      <c r="C26" s="86" t="n"/>
      <c r="D26" s="30" t="n"/>
      <c r="E26" s="87" t="n"/>
      <c r="F26" s="30" t="n"/>
      <c r="G26" s="30" t="n"/>
    </row>
    <row r="27">
      <c r="B27" s="28" t="n">
        <v>21</v>
      </c>
      <c r="C27" s="86" t="n"/>
      <c r="D27" s="30" t="n"/>
      <c r="E27" s="87" t="n"/>
      <c r="F27" s="30" t="n"/>
      <c r="G27" s="30" t="n"/>
    </row>
    <row r="28">
      <c r="B28" s="28" t="n">
        <v>22</v>
      </c>
      <c r="C28" s="86" t="n"/>
      <c r="D28" s="30" t="n"/>
      <c r="E28" s="87" t="n"/>
      <c r="F28" s="30" t="n"/>
      <c r="G28" s="30" t="n"/>
    </row>
    <row r="29">
      <c r="B29" s="28" t="n">
        <v>23</v>
      </c>
      <c r="C29" s="86" t="n"/>
      <c r="D29" s="30" t="n"/>
      <c r="E29" s="87" t="n"/>
      <c r="F29" s="30" t="n"/>
      <c r="G29" s="30" t="n"/>
    </row>
    <row r="30">
      <c r="B30" s="28" t="n">
        <v>24</v>
      </c>
      <c r="C30" s="86" t="n"/>
      <c r="D30" s="30" t="n"/>
      <c r="E30" s="87" t="n"/>
      <c r="F30" s="30" t="n"/>
      <c r="G30" s="30" t="n"/>
    </row>
    <row r="31">
      <c r="B31" s="28" t="n">
        <v>25</v>
      </c>
      <c r="C31" s="86" t="n"/>
      <c r="D31" s="30" t="n"/>
      <c r="E31" s="87" t="n"/>
      <c r="F31" s="30" t="n"/>
      <c r="G31" s="30" t="n"/>
    </row>
    <row r="32">
      <c r="B32" s="28" t="n">
        <v>26</v>
      </c>
      <c r="C32" s="86" t="n"/>
      <c r="D32" s="30" t="n"/>
      <c r="E32" s="87" t="n"/>
      <c r="F32" s="30" t="n"/>
      <c r="G32" s="30" t="n"/>
    </row>
    <row r="33">
      <c r="B33" s="28" t="n">
        <v>27</v>
      </c>
      <c r="C33" s="86" t="n"/>
      <c r="D33" s="30" t="n"/>
      <c r="E33" s="87" t="n"/>
      <c r="F33" s="30" t="n"/>
      <c r="G33" s="30" t="n"/>
    </row>
    <row r="34">
      <c r="B34" s="28" t="n">
        <v>28</v>
      </c>
      <c r="C34" s="86" t="n"/>
      <c r="D34" s="30" t="n"/>
      <c r="E34" s="87" t="n"/>
      <c r="F34" s="30" t="n"/>
      <c r="G34" s="30" t="n"/>
    </row>
    <row r="35">
      <c r="B35" s="28" t="n">
        <v>29</v>
      </c>
      <c r="C35" s="86" t="n"/>
      <c r="D35" s="30" t="n"/>
      <c r="E35" s="87" t="n"/>
      <c r="F35" s="30" t="n"/>
      <c r="G35" s="30" t="n"/>
    </row>
    <row r="36">
      <c r="B36" s="28" t="n">
        <v>30</v>
      </c>
      <c r="C36" s="86" t="n"/>
      <c r="D36" s="30" t="n"/>
      <c r="E36" s="87" t="n"/>
      <c r="F36" s="30" t="n"/>
      <c r="G36" s="30" t="n"/>
    </row>
    <row r="37">
      <c r="B37" s="28" t="n">
        <v>31</v>
      </c>
      <c r="C37" s="86" t="n"/>
      <c r="D37" s="30" t="n"/>
      <c r="E37" s="87" t="n"/>
      <c r="F37" s="30" t="n"/>
      <c r="G37" s="30" t="n"/>
    </row>
    <row r="38">
      <c r="B38" s="28" t="n">
        <v>32</v>
      </c>
      <c r="C38" s="86" t="n"/>
      <c r="D38" s="30" t="n"/>
      <c r="E38" s="87" t="n"/>
      <c r="F38" s="30" t="n"/>
      <c r="G38" s="30" t="n"/>
    </row>
    <row r="39">
      <c r="B39" s="28" t="n">
        <v>33</v>
      </c>
      <c r="C39" s="86" t="n"/>
      <c r="D39" s="30" t="n"/>
      <c r="E39" s="87" t="n"/>
      <c r="F39" s="30" t="n"/>
      <c r="G39" s="30" t="n"/>
    </row>
    <row r="40">
      <c r="B40" s="28" t="n">
        <v>34</v>
      </c>
      <c r="C40" s="86" t="n"/>
      <c r="D40" s="30" t="n"/>
      <c r="E40" s="87" t="n"/>
      <c r="F40" s="30" t="n"/>
      <c r="G40" s="30" t="n"/>
    </row>
    <row r="41">
      <c r="B41" s="28" t="n">
        <v>35</v>
      </c>
      <c r="C41" s="86" t="n"/>
      <c r="D41" s="30" t="n"/>
      <c r="E41" s="87" t="n"/>
      <c r="F41" s="30" t="n"/>
      <c r="G41" s="30" t="n"/>
    </row>
    <row r="42">
      <c r="B42" s="28" t="n">
        <v>36</v>
      </c>
      <c r="C42" s="86" t="n"/>
      <c r="D42" s="30" t="n"/>
      <c r="E42" s="87" t="n"/>
      <c r="F42" s="30" t="n"/>
      <c r="G42" s="30" t="n"/>
    </row>
    <row r="43">
      <c r="B43" s="28" t="n">
        <v>37</v>
      </c>
      <c r="C43" s="86" t="n"/>
      <c r="D43" s="30" t="n"/>
      <c r="E43" s="87" t="n"/>
      <c r="F43" s="30" t="n"/>
      <c r="G43" s="30" t="n"/>
    </row>
    <row r="44">
      <c r="B44" s="28" t="n">
        <v>38</v>
      </c>
      <c r="C44" s="86" t="n"/>
      <c r="D44" s="30" t="n"/>
      <c r="E44" s="87" t="n"/>
      <c r="F44" s="30" t="n"/>
      <c r="G44" s="30" t="n"/>
    </row>
    <row r="45">
      <c r="B45" s="28" t="n">
        <v>39</v>
      </c>
      <c r="C45" s="86" t="n"/>
      <c r="D45" s="30" t="n"/>
      <c r="E45" s="87" t="n"/>
      <c r="F45" s="30" t="n"/>
      <c r="G45" s="30" t="n"/>
    </row>
    <row r="46">
      <c r="B46" s="28" t="n">
        <v>40</v>
      </c>
      <c r="C46" s="86" t="n"/>
      <c r="D46" s="30" t="n"/>
      <c r="E46" s="87" t="n"/>
      <c r="F46" s="30" t="n"/>
      <c r="G46" s="30" t="n"/>
    </row>
    <row r="47">
      <c r="B47" s="28" t="n">
        <v>41</v>
      </c>
      <c r="C47" s="86" t="n"/>
      <c r="D47" s="30" t="n"/>
      <c r="E47" s="87" t="n"/>
      <c r="F47" s="30" t="n"/>
      <c r="G47" s="30" t="n"/>
    </row>
    <row r="48">
      <c r="B48" s="28" t="n">
        <v>42</v>
      </c>
      <c r="C48" s="86" t="n"/>
      <c r="D48" s="30" t="n"/>
      <c r="E48" s="87" t="n"/>
      <c r="F48" s="30" t="n"/>
      <c r="G48" s="30" t="n"/>
    </row>
    <row r="49">
      <c r="B49" s="28" t="n">
        <v>43</v>
      </c>
      <c r="C49" s="86" t="n"/>
      <c r="D49" s="30" t="n"/>
      <c r="E49" s="87" t="n"/>
      <c r="F49" s="30" t="n"/>
      <c r="G49" s="30" t="n"/>
    </row>
    <row r="50">
      <c r="B50" s="28" t="n">
        <v>44</v>
      </c>
      <c r="C50" s="86" t="n"/>
      <c r="D50" s="30" t="n"/>
      <c r="E50" s="87" t="n"/>
      <c r="F50" s="30" t="n"/>
      <c r="G50" s="30" t="n"/>
    </row>
    <row r="51">
      <c r="B51" s="28" t="n">
        <v>45</v>
      </c>
      <c r="C51" s="86" t="n"/>
      <c r="D51" s="30" t="n"/>
      <c r="E51" s="87" t="n"/>
      <c r="F51" s="30" t="n"/>
      <c r="G51" s="30" t="n"/>
    </row>
    <row r="52">
      <c r="B52" s="28" t="n">
        <v>46</v>
      </c>
      <c r="C52" s="86" t="n"/>
      <c r="D52" s="30" t="n"/>
      <c r="E52" s="87" t="n"/>
      <c r="F52" s="30" t="n"/>
      <c r="G52" s="30" t="n"/>
    </row>
    <row r="53">
      <c r="B53" s="28" t="n">
        <v>47</v>
      </c>
      <c r="C53" s="86" t="n"/>
      <c r="D53" s="30" t="n"/>
      <c r="E53" s="87" t="n"/>
      <c r="F53" s="30" t="n"/>
      <c r="G53" s="30" t="n"/>
    </row>
    <row r="54">
      <c r="B54" s="28" t="n">
        <v>48</v>
      </c>
      <c r="C54" s="86" t="n"/>
      <c r="D54" s="30" t="n"/>
      <c r="E54" s="87" t="n"/>
      <c r="F54" s="30" t="n"/>
      <c r="G54" s="30" t="n"/>
    </row>
    <row r="55">
      <c r="B55" s="28" t="n">
        <v>49</v>
      </c>
      <c r="C55" s="86" t="n"/>
      <c r="D55" s="30" t="n"/>
      <c r="E55" s="87" t="n"/>
      <c r="F55" s="30" t="n"/>
      <c r="G55" s="30" t="n"/>
    </row>
    <row r="56">
      <c r="B56" s="28" t="n">
        <v>50</v>
      </c>
      <c r="C56" s="86" t="n"/>
      <c r="D56" s="30" t="n"/>
      <c r="E56" s="87" t="n"/>
      <c r="F56" s="30" t="n"/>
      <c r="G56" s="30" t="n"/>
    </row>
    <row r="57">
      <c r="B57" s="28" t="n">
        <v>51</v>
      </c>
      <c r="C57" s="86" t="n"/>
      <c r="D57" s="30" t="n"/>
      <c r="E57" s="87" t="n"/>
      <c r="F57" s="30" t="n"/>
      <c r="G57" s="30" t="n"/>
    </row>
    <row r="58">
      <c r="B58" s="28" t="n">
        <v>52</v>
      </c>
      <c r="C58" s="86" t="n"/>
      <c r="D58" s="30" t="n"/>
      <c r="E58" s="87" t="n"/>
      <c r="F58" s="30" t="n"/>
      <c r="G58" s="30" t="n"/>
    </row>
    <row r="59">
      <c r="B59" s="28" t="n">
        <v>53</v>
      </c>
      <c r="C59" s="86" t="n"/>
      <c r="D59" s="30" t="n"/>
      <c r="E59" s="87" t="n"/>
      <c r="F59" s="30" t="n"/>
      <c r="G59" s="30" t="n"/>
    </row>
    <row r="60">
      <c r="B60" s="28" t="n">
        <v>54</v>
      </c>
      <c r="C60" s="86" t="n"/>
      <c r="D60" s="30" t="n"/>
      <c r="E60" s="87" t="n"/>
      <c r="F60" s="30" t="n"/>
      <c r="G60" s="30" t="n"/>
    </row>
    <row r="61">
      <c r="B61" s="28" t="n">
        <v>55</v>
      </c>
      <c r="C61" s="86" t="n"/>
      <c r="D61" s="30" t="n"/>
      <c r="E61" s="87" t="n"/>
      <c r="F61" s="30" t="n"/>
      <c r="G61" s="30" t="n"/>
    </row>
    <row r="62">
      <c r="B62" s="28" t="n">
        <v>56</v>
      </c>
      <c r="C62" s="86" t="n"/>
      <c r="D62" s="30" t="n"/>
      <c r="E62" s="87" t="n"/>
      <c r="F62" s="30" t="n"/>
      <c r="G62" s="30" t="n"/>
    </row>
    <row r="63">
      <c r="B63" s="28" t="n">
        <v>57</v>
      </c>
      <c r="C63" s="86" t="n"/>
      <c r="D63" s="30" t="n"/>
      <c r="E63" s="87" t="n"/>
      <c r="F63" s="30" t="n"/>
      <c r="G63" s="30" t="n"/>
    </row>
    <row r="64">
      <c r="B64" s="28" t="n">
        <v>58</v>
      </c>
      <c r="C64" s="86" t="n"/>
      <c r="D64" s="30" t="n"/>
      <c r="E64" s="87" t="n"/>
      <c r="F64" s="30" t="n"/>
      <c r="G64" s="30" t="n"/>
    </row>
    <row r="65">
      <c r="B65" s="28" t="n">
        <v>59</v>
      </c>
      <c r="C65" s="86" t="n"/>
      <c r="D65" s="30" t="n"/>
      <c r="E65" s="87" t="n"/>
      <c r="F65" s="30" t="n"/>
      <c r="G65" s="30" t="n"/>
    </row>
    <row r="66">
      <c r="B66" s="28" t="n">
        <v>60</v>
      </c>
      <c r="C66" s="86" t="n"/>
      <c r="D66" s="30" t="n"/>
      <c r="E66" s="87" t="n"/>
      <c r="F66" s="30" t="n"/>
      <c r="G66" s="30" t="n"/>
    </row>
    <row r="67">
      <c r="B67" s="28" t="n">
        <v>61</v>
      </c>
      <c r="C67" s="86" t="n"/>
      <c r="D67" s="30" t="n"/>
      <c r="E67" s="87" t="n"/>
      <c r="F67" s="30" t="n"/>
      <c r="G67" s="30" t="n"/>
    </row>
    <row r="68">
      <c r="B68" s="28" t="n">
        <v>62</v>
      </c>
      <c r="C68" s="86" t="n"/>
      <c r="D68" s="30" t="n"/>
      <c r="E68" s="87" t="n"/>
      <c r="F68" s="30" t="n"/>
      <c r="G68" s="30" t="n"/>
    </row>
    <row r="69">
      <c r="B69" s="28" t="n">
        <v>63</v>
      </c>
      <c r="C69" s="86" t="n"/>
      <c r="D69" s="30" t="n"/>
      <c r="E69" s="87" t="n"/>
      <c r="F69" s="30" t="n"/>
      <c r="G69" s="30" t="n"/>
    </row>
    <row r="70">
      <c r="B70" s="28" t="n">
        <v>64</v>
      </c>
      <c r="C70" s="86" t="n"/>
      <c r="D70" s="30" t="n"/>
      <c r="E70" s="87" t="n"/>
      <c r="F70" s="30" t="n"/>
      <c r="G70" s="30" t="n"/>
    </row>
    <row r="71">
      <c r="B71" s="28" t="n">
        <v>65</v>
      </c>
      <c r="C71" s="86" t="n"/>
      <c r="D71" s="30" t="n"/>
      <c r="E71" s="87" t="n"/>
      <c r="F71" s="30" t="n"/>
      <c r="G71" s="30" t="n"/>
    </row>
    <row r="72">
      <c r="B72" s="28" t="n">
        <v>66</v>
      </c>
      <c r="C72" s="86" t="n"/>
      <c r="D72" s="30" t="n"/>
      <c r="E72" s="87" t="n"/>
      <c r="F72" s="30" t="n"/>
      <c r="G72" s="30" t="n"/>
    </row>
    <row r="73">
      <c r="B73" s="28" t="n">
        <v>67</v>
      </c>
      <c r="C73" s="86" t="n"/>
      <c r="D73" s="30" t="n"/>
      <c r="E73" s="87" t="n"/>
      <c r="F73" s="30" t="n"/>
      <c r="G73" s="30" t="n"/>
    </row>
    <row r="74">
      <c r="B74" s="28" t="n">
        <v>68</v>
      </c>
      <c r="C74" s="86" t="n"/>
      <c r="D74" s="30" t="n"/>
      <c r="E74" s="87" t="n"/>
      <c r="F74" s="30" t="n"/>
      <c r="G74" s="30" t="n"/>
    </row>
    <row r="75">
      <c r="B75" s="28" t="n">
        <v>69</v>
      </c>
      <c r="C75" s="86" t="n"/>
      <c r="D75" s="30" t="n"/>
      <c r="E75" s="87" t="n"/>
      <c r="F75" s="30" t="n"/>
      <c r="G75" s="30" t="n"/>
    </row>
    <row r="76">
      <c r="B76" s="28" t="n">
        <v>70</v>
      </c>
      <c r="C76" s="86" t="n"/>
      <c r="D76" s="30" t="n"/>
      <c r="E76" s="87" t="n"/>
      <c r="F76" s="30" t="n"/>
      <c r="G76" s="30" t="n"/>
    </row>
    <row r="77">
      <c r="B77" s="28" t="n">
        <v>71</v>
      </c>
      <c r="C77" s="86" t="n"/>
      <c r="D77" s="30" t="n"/>
      <c r="E77" s="87" t="n"/>
      <c r="F77" s="30" t="n"/>
      <c r="G77" s="30" t="n"/>
    </row>
    <row r="78">
      <c r="B78" s="28" t="n">
        <v>72</v>
      </c>
      <c r="C78" s="86" t="n"/>
      <c r="D78" s="30" t="n"/>
      <c r="E78" s="87" t="n"/>
      <c r="F78" s="30" t="n"/>
      <c r="G78" s="30" t="n"/>
    </row>
    <row r="79">
      <c r="B79" s="28" t="n">
        <v>73</v>
      </c>
      <c r="C79" s="86" t="n"/>
      <c r="D79" s="30" t="n"/>
      <c r="E79" s="87" t="n"/>
      <c r="F79" s="30" t="n"/>
      <c r="G79" s="30" t="n"/>
    </row>
    <row r="80">
      <c r="B80" s="28" t="n">
        <v>74</v>
      </c>
      <c r="C80" s="86" t="n"/>
      <c r="D80" s="30" t="n"/>
      <c r="E80" s="87" t="n"/>
      <c r="F80" s="30" t="n"/>
      <c r="G80" s="30" t="n"/>
    </row>
    <row r="81">
      <c r="B81" s="28" t="n">
        <v>75</v>
      </c>
      <c r="C81" s="86" t="n"/>
      <c r="D81" s="30" t="n"/>
      <c r="E81" s="87" t="n"/>
      <c r="F81" s="30" t="n"/>
      <c r="G81" s="30" t="n"/>
    </row>
    <row r="82">
      <c r="B82" s="28" t="n">
        <v>76</v>
      </c>
      <c r="C82" s="86" t="n"/>
      <c r="D82" s="30" t="n"/>
      <c r="E82" s="87" t="n"/>
      <c r="F82" s="30" t="n"/>
      <c r="G82" s="30" t="n"/>
    </row>
    <row r="83">
      <c r="B83" s="28" t="n">
        <v>77</v>
      </c>
      <c r="C83" s="86" t="n"/>
      <c r="D83" s="30" t="n"/>
      <c r="E83" s="87" t="n"/>
      <c r="F83" s="30" t="n"/>
      <c r="G83" s="30" t="n"/>
    </row>
    <row r="84">
      <c r="B84" s="28" t="n">
        <v>78</v>
      </c>
      <c r="C84" s="86" t="n"/>
      <c r="D84" s="30" t="n"/>
      <c r="E84" s="87" t="n"/>
      <c r="F84" s="30" t="n"/>
      <c r="G84" s="30" t="n"/>
    </row>
    <row r="85">
      <c r="B85" s="28" t="n">
        <v>79</v>
      </c>
      <c r="C85" s="86" t="n"/>
      <c r="D85" s="30" t="n"/>
      <c r="E85" s="87" t="n"/>
      <c r="F85" s="30" t="n"/>
      <c r="G85" s="30" t="n"/>
    </row>
    <row r="86">
      <c r="B86" s="28" t="n">
        <v>80</v>
      </c>
      <c r="C86" s="86" t="n"/>
      <c r="D86" s="30" t="n"/>
      <c r="E86" s="87" t="n"/>
      <c r="F86" s="30" t="n"/>
      <c r="G86" s="30" t="n"/>
    </row>
    <row r="87">
      <c r="B87" s="28" t="n">
        <v>81</v>
      </c>
      <c r="C87" s="86" t="n"/>
      <c r="D87" s="30" t="n"/>
      <c r="E87" s="87" t="n"/>
      <c r="F87" s="30" t="n"/>
      <c r="G87" s="30" t="n"/>
    </row>
    <row r="88">
      <c r="B88" s="28" t="n">
        <v>82</v>
      </c>
      <c r="C88" s="86" t="n"/>
      <c r="D88" s="30" t="n"/>
      <c r="E88" s="87" t="n"/>
      <c r="F88" s="30" t="n"/>
      <c r="G88" s="30" t="n"/>
    </row>
    <row r="89">
      <c r="B89" s="28" t="n">
        <v>83</v>
      </c>
      <c r="C89" s="86" t="n"/>
      <c r="D89" s="30" t="n"/>
      <c r="E89" s="87" t="n"/>
      <c r="F89" s="30" t="n"/>
      <c r="G89" s="30" t="n"/>
    </row>
    <row r="90">
      <c r="B90" s="28" t="n">
        <v>84</v>
      </c>
      <c r="C90" s="86" t="n"/>
      <c r="D90" s="30" t="n"/>
      <c r="E90" s="87" t="n"/>
      <c r="F90" s="30" t="n"/>
      <c r="G90" s="30" t="n"/>
    </row>
    <row r="91">
      <c r="B91" s="28" t="n">
        <v>85</v>
      </c>
      <c r="C91" s="86" t="n"/>
      <c r="D91" s="30" t="n"/>
      <c r="E91" s="87" t="n"/>
      <c r="F91" s="30" t="n"/>
      <c r="G91" s="30" t="n"/>
    </row>
    <row r="92">
      <c r="B92" s="28" t="n">
        <v>86</v>
      </c>
      <c r="C92" s="86" t="n"/>
      <c r="D92" s="30" t="n"/>
      <c r="E92" s="87" t="n"/>
      <c r="F92" s="30" t="n"/>
      <c r="G92" s="30" t="n"/>
    </row>
    <row r="93">
      <c r="B93" s="28" t="n">
        <v>87</v>
      </c>
      <c r="C93" s="86" t="n"/>
      <c r="D93" s="30" t="n"/>
      <c r="E93" s="87" t="n"/>
      <c r="F93" s="30" t="n"/>
      <c r="G93" s="30" t="n"/>
    </row>
    <row r="94">
      <c r="B94" s="28" t="n">
        <v>88</v>
      </c>
      <c r="C94" s="86" t="n"/>
      <c r="D94" s="30" t="n"/>
      <c r="E94" s="87" t="n"/>
      <c r="F94" s="30" t="n"/>
      <c r="G94" s="30" t="n"/>
    </row>
    <row r="95">
      <c r="B95" s="28" t="n">
        <v>89</v>
      </c>
      <c r="C95" s="86" t="n"/>
      <c r="D95" s="30" t="n"/>
      <c r="E95" s="87" t="n"/>
      <c r="F95" s="30" t="n"/>
      <c r="G95" s="30" t="n"/>
    </row>
    <row r="96">
      <c r="B96" s="28" t="n">
        <v>90</v>
      </c>
      <c r="C96" s="86" t="n"/>
      <c r="D96" s="30" t="n"/>
      <c r="E96" s="87" t="n"/>
      <c r="F96" s="30" t="n"/>
      <c r="G96" s="30" t="n"/>
    </row>
    <row r="97">
      <c r="B97" s="28" t="n">
        <v>91</v>
      </c>
      <c r="C97" s="86" t="n"/>
      <c r="D97" s="30" t="n"/>
      <c r="E97" s="87" t="n"/>
      <c r="F97" s="30" t="n"/>
      <c r="G97" s="30" t="n"/>
    </row>
    <row r="98">
      <c r="B98" s="28" t="n">
        <v>92</v>
      </c>
      <c r="C98" s="86" t="n"/>
      <c r="D98" s="30" t="n"/>
      <c r="E98" s="87" t="n"/>
      <c r="F98" s="30" t="n"/>
      <c r="G98" s="30" t="n"/>
    </row>
    <row r="99">
      <c r="B99" s="28" t="n">
        <v>93</v>
      </c>
      <c r="C99" s="86" t="n"/>
      <c r="D99" s="30" t="n"/>
      <c r="E99" s="87" t="n"/>
      <c r="F99" s="30" t="n"/>
      <c r="G99" s="30" t="n"/>
    </row>
    <row r="100">
      <c r="B100" s="28" t="n">
        <v>94</v>
      </c>
      <c r="C100" s="86" t="n"/>
      <c r="D100" s="30" t="n"/>
      <c r="E100" s="87" t="n"/>
      <c r="F100" s="30" t="n"/>
      <c r="G100" s="30" t="n"/>
    </row>
    <row r="101">
      <c r="B101" s="28" t="n">
        <v>95</v>
      </c>
      <c r="C101" s="86" t="n"/>
      <c r="D101" s="30" t="n"/>
      <c r="E101" s="87" t="n"/>
      <c r="F101" s="30" t="n"/>
      <c r="G101" s="30" t="n"/>
    </row>
    <row r="102">
      <c r="B102" s="28" t="n">
        <v>96</v>
      </c>
      <c r="C102" s="86" t="n"/>
      <c r="D102" s="30" t="n"/>
      <c r="E102" s="87" t="n"/>
      <c r="F102" s="30" t="n"/>
      <c r="G102" s="30" t="n"/>
    </row>
    <row r="103">
      <c r="B103" s="28" t="n">
        <v>97</v>
      </c>
      <c r="C103" s="86" t="n"/>
      <c r="D103" s="30" t="n"/>
      <c r="E103" s="87" t="n"/>
      <c r="F103" s="30" t="n"/>
      <c r="G103" s="30" t="n"/>
    </row>
    <row r="104">
      <c r="B104" s="28" t="n">
        <v>98</v>
      </c>
      <c r="C104" s="86" t="n"/>
      <c r="D104" s="30" t="n"/>
      <c r="E104" s="87" t="n"/>
      <c r="F104" s="30" t="n"/>
      <c r="G104" s="30" t="n"/>
    </row>
    <row r="105">
      <c r="B105" s="28" t="n">
        <v>99</v>
      </c>
      <c r="C105" s="86" t="n"/>
      <c r="D105" s="30" t="n"/>
      <c r="E105" s="87" t="n"/>
      <c r="F105" s="30" t="n"/>
      <c r="G105" s="30" t="n"/>
    </row>
    <row r="106">
      <c r="B106" s="28" t="n">
        <v>100</v>
      </c>
      <c r="C106" s="86" t="n"/>
      <c r="D106" s="30" t="n"/>
      <c r="E106" s="87" t="n"/>
      <c r="F106" s="30" t="n"/>
      <c r="G106" s="30" t="n"/>
    </row>
    <row r="107">
      <c r="B107" s="28" t="n">
        <v>101</v>
      </c>
      <c r="C107" s="86" t="n"/>
      <c r="D107" s="30" t="n"/>
      <c r="E107" s="87" t="n"/>
      <c r="F107" s="30" t="n"/>
      <c r="G107" s="30" t="n"/>
    </row>
    <row r="108">
      <c r="B108" s="28" t="n">
        <v>102</v>
      </c>
      <c r="C108" s="86" t="n"/>
      <c r="D108" s="30" t="n"/>
      <c r="E108" s="87" t="n"/>
      <c r="F108" s="30" t="n"/>
      <c r="G108" s="30" t="n"/>
    </row>
    <row r="109">
      <c r="B109" s="28" t="n">
        <v>103</v>
      </c>
      <c r="C109" s="86" t="n"/>
      <c r="D109" s="30" t="n"/>
      <c r="E109" s="87" t="n"/>
      <c r="F109" s="30" t="n"/>
      <c r="G109" s="30" t="n"/>
    </row>
    <row r="110">
      <c r="B110" s="28" t="n">
        <v>104</v>
      </c>
      <c r="C110" s="86" t="n"/>
      <c r="D110" s="30" t="n"/>
      <c r="E110" s="87" t="n"/>
      <c r="F110" s="30" t="n"/>
      <c r="G110" s="30" t="n"/>
    </row>
    <row r="111">
      <c r="B111" s="28" t="n">
        <v>105</v>
      </c>
      <c r="C111" s="86" t="n"/>
      <c r="D111" s="30" t="n"/>
      <c r="E111" s="87" t="n"/>
      <c r="F111" s="30" t="n"/>
      <c r="G111" s="30" t="n"/>
    </row>
    <row r="112">
      <c r="B112" s="28" t="n">
        <v>106</v>
      </c>
      <c r="C112" s="86" t="n"/>
      <c r="D112" s="30" t="n"/>
      <c r="E112" s="87" t="n"/>
      <c r="F112" s="30" t="n"/>
      <c r="G112" s="30" t="n"/>
    </row>
    <row r="113">
      <c r="B113" s="28" t="n">
        <v>107</v>
      </c>
      <c r="C113" s="86" t="n"/>
      <c r="D113" s="30" t="n"/>
      <c r="E113" s="87" t="n"/>
      <c r="F113" s="30" t="n"/>
      <c r="G113" s="30" t="n"/>
    </row>
    <row r="114">
      <c r="B114" s="28" t="n">
        <v>108</v>
      </c>
      <c r="C114" s="86" t="n"/>
      <c r="D114" s="30" t="n"/>
      <c r="E114" s="87" t="n"/>
      <c r="F114" s="30" t="n"/>
      <c r="G114" s="30" t="n"/>
    </row>
    <row r="115">
      <c r="B115" s="28" t="n">
        <v>109</v>
      </c>
      <c r="C115" s="86" t="n"/>
      <c r="D115" s="30" t="n"/>
      <c r="E115" s="87" t="n"/>
      <c r="F115" s="30" t="n"/>
      <c r="G115" s="30" t="n"/>
    </row>
    <row r="116">
      <c r="B116" s="28" t="n">
        <v>110</v>
      </c>
      <c r="C116" s="86" t="n"/>
      <c r="D116" s="30" t="n"/>
      <c r="E116" s="87" t="n"/>
      <c r="F116" s="30" t="n"/>
      <c r="G116" s="30" t="n"/>
    </row>
    <row r="117">
      <c r="B117" s="28" t="n">
        <v>111</v>
      </c>
      <c r="C117" s="86" t="n"/>
      <c r="D117" s="30" t="n"/>
      <c r="E117" s="87" t="n"/>
      <c r="F117" s="30" t="n"/>
      <c r="G117" s="30" t="n"/>
    </row>
    <row r="118">
      <c r="B118" s="28" t="n">
        <v>112</v>
      </c>
      <c r="C118" s="86" t="n"/>
      <c r="D118" s="30" t="n"/>
      <c r="E118" s="87" t="n"/>
      <c r="F118" s="30" t="n"/>
      <c r="G118" s="30" t="n"/>
    </row>
    <row r="119">
      <c r="B119" s="28" t="n">
        <v>113</v>
      </c>
      <c r="C119" s="86" t="n"/>
      <c r="D119" s="30" t="n"/>
      <c r="E119" s="87" t="n"/>
      <c r="F119" s="30" t="n"/>
      <c r="G119" s="30" t="n"/>
    </row>
    <row r="120">
      <c r="B120" s="28" t="n">
        <v>114</v>
      </c>
      <c r="C120" s="86" t="n"/>
      <c r="D120" s="30" t="n"/>
      <c r="E120" s="87" t="n"/>
      <c r="F120" s="30" t="n"/>
      <c r="G120" s="30" t="n"/>
    </row>
    <row r="121">
      <c r="B121" s="28" t="n">
        <v>115</v>
      </c>
      <c r="C121" s="86" t="n"/>
      <c r="D121" s="30" t="n"/>
      <c r="E121" s="87" t="n"/>
      <c r="F121" s="30" t="n"/>
      <c r="G121" s="30" t="n"/>
    </row>
    <row r="122">
      <c r="B122" s="28" t="n">
        <v>116</v>
      </c>
      <c r="C122" s="86" t="n"/>
      <c r="D122" s="30" t="n"/>
      <c r="E122" s="87" t="n"/>
      <c r="F122" s="30" t="n"/>
      <c r="G122" s="30" t="n"/>
    </row>
    <row r="123">
      <c r="B123" s="28" t="n">
        <v>117</v>
      </c>
      <c r="C123" s="86" t="n"/>
      <c r="D123" s="30" t="n"/>
      <c r="E123" s="87" t="n"/>
      <c r="F123" s="30" t="n"/>
      <c r="G123" s="30" t="n"/>
    </row>
    <row r="124">
      <c r="B124" s="28" t="n">
        <v>118</v>
      </c>
      <c r="C124" s="86" t="n"/>
      <c r="D124" s="30" t="n"/>
      <c r="E124" s="87" t="n"/>
      <c r="F124" s="30" t="n"/>
      <c r="G124" s="30" t="n"/>
    </row>
    <row r="125">
      <c r="B125" s="28" t="n">
        <v>119</v>
      </c>
      <c r="C125" s="86" t="n"/>
      <c r="D125" s="30" t="n"/>
      <c r="E125" s="87" t="n"/>
      <c r="F125" s="30" t="n"/>
      <c r="G125" s="30" t="n"/>
    </row>
    <row r="126">
      <c r="B126" s="28" t="n">
        <v>120</v>
      </c>
      <c r="C126" s="86" t="n"/>
      <c r="D126" s="30" t="n"/>
      <c r="E126" s="87" t="n"/>
      <c r="F126" s="30" t="n"/>
      <c r="G126" s="30" t="n"/>
    </row>
    <row r="127">
      <c r="B127" s="28" t="n">
        <v>121</v>
      </c>
      <c r="C127" s="86" t="n"/>
      <c r="D127" s="30" t="n"/>
      <c r="E127" s="87" t="n"/>
      <c r="F127" s="30" t="n"/>
      <c r="G127" s="30" t="n"/>
    </row>
    <row r="128">
      <c r="B128" s="28" t="n">
        <v>122</v>
      </c>
      <c r="C128" s="86" t="n"/>
      <c r="D128" s="30" t="n"/>
      <c r="E128" s="87" t="n"/>
      <c r="F128" s="30" t="n"/>
      <c r="G128" s="30" t="n"/>
    </row>
    <row r="129">
      <c r="B129" s="28" t="n">
        <v>123</v>
      </c>
      <c r="C129" s="86" t="n"/>
      <c r="D129" s="30" t="n"/>
      <c r="E129" s="87" t="n"/>
      <c r="F129" s="30" t="n"/>
      <c r="G129" s="30" t="n"/>
    </row>
    <row r="130">
      <c r="B130" s="28" t="n">
        <v>124</v>
      </c>
      <c r="C130" s="86" t="n"/>
      <c r="D130" s="30" t="n"/>
      <c r="E130" s="87" t="n"/>
      <c r="F130" s="30" t="n"/>
      <c r="G130" s="30" t="n"/>
    </row>
    <row r="131">
      <c r="B131" s="28" t="n">
        <v>125</v>
      </c>
      <c r="C131" s="86" t="n"/>
      <c r="D131" s="30" t="n"/>
      <c r="E131" s="87" t="n"/>
      <c r="F131" s="30" t="n"/>
      <c r="G131" s="30" t="n"/>
    </row>
    <row r="132">
      <c r="B132" s="28" t="n">
        <v>126</v>
      </c>
      <c r="C132" s="86" t="n"/>
      <c r="D132" s="30" t="n"/>
      <c r="E132" s="87" t="n"/>
      <c r="F132" s="30" t="n"/>
      <c r="G132" s="30" t="n"/>
    </row>
    <row r="133">
      <c r="B133" s="28" t="n">
        <v>127</v>
      </c>
      <c r="C133" s="86" t="n"/>
      <c r="D133" s="30" t="n"/>
      <c r="E133" s="87" t="n"/>
      <c r="F133" s="30" t="n"/>
      <c r="G133" s="30" t="n"/>
    </row>
    <row r="134">
      <c r="B134" s="28" t="n">
        <v>128</v>
      </c>
      <c r="C134" s="86" t="n"/>
      <c r="D134" s="30" t="n"/>
      <c r="E134" s="87" t="n"/>
      <c r="F134" s="30" t="n"/>
      <c r="G134" s="30" t="n"/>
    </row>
    <row r="135">
      <c r="B135" s="28" t="n">
        <v>129</v>
      </c>
      <c r="C135" s="86" t="n"/>
      <c r="D135" s="30" t="n"/>
      <c r="E135" s="87" t="n"/>
      <c r="F135" s="30" t="n"/>
      <c r="G135" s="30" t="n"/>
    </row>
    <row r="136">
      <c r="B136" s="28" t="n">
        <v>130</v>
      </c>
      <c r="C136" s="86" t="n"/>
      <c r="D136" s="30" t="n"/>
      <c r="E136" s="87" t="n"/>
      <c r="F136" s="30" t="n"/>
      <c r="G136" s="30" t="n"/>
    </row>
    <row r="137">
      <c r="B137" s="28" t="n">
        <v>131</v>
      </c>
      <c r="C137" s="86" t="n"/>
      <c r="D137" s="30" t="n"/>
      <c r="E137" s="87" t="n"/>
      <c r="F137" s="30" t="n"/>
      <c r="G137" s="30" t="n"/>
    </row>
    <row r="138">
      <c r="B138" s="28" t="n">
        <v>132</v>
      </c>
      <c r="C138" s="86" t="n"/>
      <c r="D138" s="30" t="n"/>
      <c r="E138" s="87" t="n"/>
      <c r="F138" s="30" t="n"/>
      <c r="G138" s="30" t="n"/>
    </row>
    <row r="139">
      <c r="B139" s="28" t="n">
        <v>133</v>
      </c>
      <c r="C139" s="86" t="n"/>
      <c r="D139" s="30" t="n"/>
      <c r="E139" s="87" t="n"/>
      <c r="F139" s="30" t="n"/>
      <c r="G139" s="30" t="n"/>
    </row>
    <row r="140">
      <c r="B140" s="28" t="n">
        <v>134</v>
      </c>
      <c r="C140" s="86" t="n"/>
      <c r="D140" s="30" t="n"/>
      <c r="E140" s="87" t="n"/>
      <c r="F140" s="30" t="n"/>
      <c r="G140" s="30" t="n"/>
    </row>
    <row r="141">
      <c r="B141" s="28" t="n">
        <v>135</v>
      </c>
      <c r="C141" s="86" t="n"/>
      <c r="D141" s="30" t="n"/>
      <c r="E141" s="87" t="n"/>
      <c r="F141" s="30" t="n"/>
      <c r="G141" s="30" t="n"/>
    </row>
    <row r="142">
      <c r="B142" s="28" t="n">
        <v>136</v>
      </c>
      <c r="C142" s="86" t="n"/>
      <c r="D142" s="30" t="n"/>
      <c r="E142" s="87" t="n"/>
      <c r="F142" s="30" t="n"/>
      <c r="G142" s="30" t="n"/>
    </row>
    <row r="143">
      <c r="B143" s="28" t="n">
        <v>137</v>
      </c>
      <c r="C143" s="86" t="n"/>
      <c r="D143" s="30" t="n"/>
      <c r="E143" s="87" t="n"/>
      <c r="F143" s="30" t="n"/>
      <c r="G143" s="30" t="n"/>
    </row>
    <row r="144">
      <c r="B144" s="28" t="n">
        <v>138</v>
      </c>
      <c r="C144" s="86" t="n"/>
      <c r="D144" s="30" t="n"/>
      <c r="E144" s="87" t="n"/>
      <c r="F144" s="30" t="n"/>
      <c r="G144" s="30" t="n"/>
    </row>
    <row r="145">
      <c r="B145" s="28" t="n">
        <v>139</v>
      </c>
      <c r="C145" s="86" t="n"/>
      <c r="D145" s="30" t="n"/>
      <c r="E145" s="87" t="n"/>
      <c r="F145" s="30" t="n"/>
      <c r="G145" s="30" t="n"/>
    </row>
    <row r="146">
      <c r="B146" s="28" t="n">
        <v>140</v>
      </c>
      <c r="C146" s="86" t="n"/>
      <c r="D146" s="30" t="n"/>
      <c r="E146" s="87" t="n"/>
      <c r="F146" s="30" t="n"/>
      <c r="G146" s="30" t="n"/>
    </row>
    <row r="147">
      <c r="B147" s="28" t="n">
        <v>141</v>
      </c>
      <c r="C147" s="86" t="n"/>
      <c r="D147" s="30" t="n"/>
      <c r="E147" s="87" t="n"/>
      <c r="F147" s="30" t="n"/>
      <c r="G147" s="30" t="n"/>
    </row>
    <row r="148">
      <c r="B148" s="28" t="n">
        <v>142</v>
      </c>
      <c r="C148" s="86" t="n"/>
      <c r="D148" s="30" t="n"/>
      <c r="E148" s="87" t="n"/>
      <c r="F148" s="30" t="n"/>
      <c r="G148" s="30" t="n"/>
    </row>
    <row r="149">
      <c r="B149" s="28" t="n">
        <v>143</v>
      </c>
      <c r="C149" s="86" t="n"/>
      <c r="D149" s="30" t="n"/>
      <c r="E149" s="87" t="n"/>
      <c r="F149" s="30" t="n"/>
      <c r="G149" s="30" t="n"/>
    </row>
    <row r="150">
      <c r="B150" s="28" t="n">
        <v>144</v>
      </c>
      <c r="C150" s="86" t="n"/>
      <c r="D150" s="30" t="n"/>
      <c r="E150" s="87" t="n"/>
      <c r="F150" s="30" t="n"/>
      <c r="G150" s="30" t="n"/>
    </row>
    <row r="151">
      <c r="B151" s="28" t="n">
        <v>145</v>
      </c>
      <c r="C151" s="86" t="n"/>
      <c r="D151" s="30" t="n"/>
      <c r="E151" s="87" t="n"/>
      <c r="F151" s="30" t="n"/>
      <c r="G151" s="30" t="n"/>
    </row>
    <row r="152">
      <c r="B152" s="28" t="n">
        <v>146</v>
      </c>
      <c r="C152" s="86" t="n"/>
      <c r="D152" s="30" t="n"/>
      <c r="E152" s="87" t="n"/>
      <c r="F152" s="30" t="n"/>
      <c r="G152" s="30" t="n"/>
    </row>
    <row r="153">
      <c r="B153" s="28" t="n">
        <v>147</v>
      </c>
      <c r="C153" s="86" t="n"/>
      <c r="D153" s="30" t="n"/>
      <c r="E153" s="87" t="n"/>
      <c r="F153" s="30" t="n"/>
      <c r="G153" s="30" t="n"/>
    </row>
    <row r="154">
      <c r="B154" s="28" t="n">
        <v>148</v>
      </c>
      <c r="C154" s="86" t="n"/>
      <c r="D154" s="30" t="n"/>
      <c r="E154" s="87" t="n"/>
      <c r="F154" s="30" t="n"/>
      <c r="G154" s="30" t="n"/>
    </row>
    <row r="155">
      <c r="B155" s="28" t="n">
        <v>149</v>
      </c>
      <c r="C155" s="86" t="n"/>
      <c r="D155" s="30" t="n"/>
      <c r="E155" s="87" t="n"/>
      <c r="F155" s="30" t="n"/>
      <c r="G155" s="30" t="n"/>
    </row>
    <row r="156">
      <c r="B156" s="28" t="n">
        <v>150</v>
      </c>
      <c r="C156" s="86" t="n"/>
      <c r="D156" s="30" t="n"/>
      <c r="E156" s="87" t="n"/>
      <c r="F156" s="30" t="n"/>
      <c r="G156" s="30" t="n"/>
    </row>
    <row r="157">
      <c r="B157" s="28" t="n">
        <v>151</v>
      </c>
      <c r="C157" s="86" t="n"/>
      <c r="D157" s="30" t="n"/>
      <c r="E157" s="87" t="n"/>
      <c r="F157" s="30" t="n"/>
      <c r="G157" s="30" t="n"/>
    </row>
    <row r="158">
      <c r="B158" s="28" t="n">
        <v>152</v>
      </c>
      <c r="C158" s="86" t="n"/>
      <c r="D158" s="30" t="n"/>
      <c r="E158" s="87" t="n"/>
      <c r="F158" s="30" t="n"/>
      <c r="G158" s="30" t="n"/>
    </row>
    <row r="159">
      <c r="B159" s="28" t="n">
        <v>153</v>
      </c>
      <c r="C159" s="86" t="n"/>
      <c r="D159" s="30" t="n"/>
      <c r="E159" s="87" t="n"/>
      <c r="F159" s="30" t="n"/>
      <c r="G159" s="30" t="n"/>
    </row>
    <row r="160">
      <c r="B160" s="28" t="n">
        <v>154</v>
      </c>
      <c r="C160" s="86" t="n"/>
      <c r="D160" s="30" t="n"/>
      <c r="E160" s="87" t="n"/>
      <c r="F160" s="30" t="n"/>
      <c r="G160" s="30" t="n"/>
    </row>
    <row r="161">
      <c r="B161" s="28" t="n">
        <v>155</v>
      </c>
      <c r="C161" s="86" t="n"/>
      <c r="D161" s="30" t="n"/>
      <c r="E161" s="87" t="n"/>
      <c r="F161" s="30" t="n"/>
      <c r="G161" s="30" t="n"/>
    </row>
    <row r="162">
      <c r="B162" s="28" t="n">
        <v>156</v>
      </c>
      <c r="C162" s="86" t="n"/>
      <c r="D162" s="30" t="n"/>
      <c r="E162" s="87" t="n"/>
      <c r="F162" s="30" t="n"/>
      <c r="G162" s="30" t="n"/>
    </row>
    <row r="163">
      <c r="B163" s="28" t="n">
        <v>157</v>
      </c>
      <c r="C163" s="86" t="n"/>
      <c r="D163" s="30" t="n"/>
      <c r="E163" s="87" t="n"/>
      <c r="F163" s="30" t="n"/>
      <c r="G163" s="30" t="n"/>
    </row>
    <row r="164">
      <c r="B164" s="28" t="n">
        <v>158</v>
      </c>
      <c r="C164" s="86" t="n"/>
      <c r="D164" s="30" t="n"/>
      <c r="E164" s="87" t="n"/>
      <c r="F164" s="30" t="n"/>
      <c r="G164" s="30" t="n"/>
    </row>
    <row r="165">
      <c r="B165" s="28" t="n">
        <v>159</v>
      </c>
      <c r="C165" s="86" t="n"/>
      <c r="D165" s="30" t="n"/>
      <c r="E165" s="87" t="n"/>
      <c r="F165" s="30" t="n"/>
      <c r="G165" s="30" t="n"/>
    </row>
    <row r="166">
      <c r="B166" s="28" t="n">
        <v>160</v>
      </c>
      <c r="C166" s="86" t="n"/>
      <c r="D166" s="30" t="n"/>
      <c r="E166" s="87" t="n"/>
      <c r="F166" s="30" t="n"/>
      <c r="G166" s="30" t="n"/>
    </row>
    <row r="167">
      <c r="B167" s="28" t="n">
        <v>161</v>
      </c>
      <c r="C167" s="86" t="n"/>
      <c r="D167" s="30" t="n"/>
      <c r="E167" s="87" t="n"/>
      <c r="F167" s="30" t="n"/>
      <c r="G167" s="30" t="n"/>
    </row>
    <row r="168">
      <c r="B168" s="28" t="n">
        <v>162</v>
      </c>
      <c r="C168" s="86" t="n"/>
      <c r="D168" s="30" t="n"/>
      <c r="E168" s="87" t="n"/>
      <c r="F168" s="30" t="n"/>
      <c r="G168" s="30" t="n"/>
    </row>
    <row r="169">
      <c r="B169" s="28" t="n">
        <v>163</v>
      </c>
      <c r="C169" s="86" t="n"/>
      <c r="D169" s="30" t="n"/>
      <c r="E169" s="87" t="n"/>
      <c r="F169" s="30" t="n"/>
      <c r="G169" s="30" t="n"/>
    </row>
    <row r="170">
      <c r="B170" s="28" t="n">
        <v>164</v>
      </c>
      <c r="C170" s="86" t="n"/>
      <c r="D170" s="30" t="n"/>
      <c r="E170" s="87" t="n"/>
      <c r="F170" s="30" t="n"/>
      <c r="G170" s="30" t="n"/>
    </row>
    <row r="171">
      <c r="B171" s="28" t="n">
        <v>165</v>
      </c>
      <c r="C171" s="86" t="n"/>
      <c r="D171" s="30" t="n"/>
      <c r="E171" s="87" t="n"/>
      <c r="F171" s="30" t="n"/>
      <c r="G171" s="30" t="n"/>
    </row>
    <row r="172">
      <c r="B172" s="28" t="n">
        <v>166</v>
      </c>
      <c r="C172" s="86" t="n"/>
      <c r="D172" s="30" t="n"/>
      <c r="E172" s="87" t="n"/>
      <c r="F172" s="30" t="n"/>
      <c r="G172" s="30" t="n"/>
    </row>
    <row r="173">
      <c r="B173" s="28" t="n">
        <v>167</v>
      </c>
      <c r="C173" s="86" t="n"/>
      <c r="D173" s="30" t="n"/>
      <c r="E173" s="87" t="n"/>
      <c r="F173" s="30" t="n"/>
      <c r="G173" s="30" t="n"/>
    </row>
    <row r="174">
      <c r="B174" s="28" t="n">
        <v>168</v>
      </c>
      <c r="C174" s="86" t="n"/>
      <c r="D174" s="30" t="n"/>
      <c r="E174" s="87" t="n"/>
      <c r="F174" s="30" t="n"/>
      <c r="G174" s="30" t="n"/>
    </row>
    <row r="175">
      <c r="B175" s="28" t="n">
        <v>169</v>
      </c>
      <c r="C175" s="86" t="n"/>
      <c r="D175" s="30" t="n"/>
      <c r="E175" s="87" t="n"/>
      <c r="F175" s="30" t="n"/>
      <c r="G175" s="30" t="n"/>
    </row>
    <row r="176">
      <c r="B176" s="28" t="n">
        <v>170</v>
      </c>
      <c r="C176" s="86" t="n"/>
      <c r="D176" s="30" t="n"/>
      <c r="E176" s="87" t="n"/>
      <c r="F176" s="30" t="n"/>
      <c r="G176" s="30" t="n"/>
    </row>
    <row r="177">
      <c r="B177" s="28" t="n">
        <v>171</v>
      </c>
      <c r="C177" s="86" t="n"/>
      <c r="D177" s="30" t="n"/>
      <c r="E177" s="87" t="n"/>
      <c r="F177" s="30" t="n"/>
      <c r="G177" s="30" t="n"/>
    </row>
    <row r="178">
      <c r="B178" s="28" t="n">
        <v>172</v>
      </c>
      <c r="C178" s="86" t="n"/>
      <c r="D178" s="30" t="n"/>
      <c r="E178" s="87" t="n"/>
      <c r="F178" s="30" t="n"/>
      <c r="G178" s="30" t="n"/>
    </row>
    <row r="179">
      <c r="B179" s="28" t="n">
        <v>173</v>
      </c>
      <c r="C179" s="86" t="n"/>
      <c r="D179" s="30" t="n"/>
      <c r="E179" s="87" t="n"/>
      <c r="F179" s="30" t="n"/>
      <c r="G179" s="30" t="n"/>
    </row>
    <row r="180">
      <c r="B180" s="28" t="n">
        <v>174</v>
      </c>
      <c r="C180" s="86" t="n"/>
      <c r="D180" s="30" t="n"/>
      <c r="E180" s="87" t="n"/>
      <c r="F180" s="30" t="n"/>
      <c r="G180" s="30" t="n"/>
    </row>
    <row r="181">
      <c r="B181" s="28" t="n">
        <v>175</v>
      </c>
      <c r="C181" s="86" t="n"/>
      <c r="D181" s="30" t="n"/>
      <c r="E181" s="87" t="n"/>
      <c r="F181" s="30" t="n"/>
      <c r="G181" s="30" t="n"/>
    </row>
    <row r="182">
      <c r="B182" s="28" t="n">
        <v>176</v>
      </c>
      <c r="C182" s="86" t="n"/>
      <c r="D182" s="30" t="n"/>
      <c r="E182" s="87" t="n"/>
      <c r="F182" s="30" t="n"/>
      <c r="G182" s="30" t="n"/>
    </row>
    <row r="183">
      <c r="B183" s="28" t="n">
        <v>177</v>
      </c>
      <c r="C183" s="86" t="n"/>
      <c r="D183" s="30" t="n"/>
      <c r="E183" s="87" t="n"/>
      <c r="F183" s="30" t="n"/>
      <c r="G183" s="30" t="n"/>
    </row>
    <row r="184">
      <c r="B184" s="28" t="n">
        <v>178</v>
      </c>
      <c r="C184" s="86" t="n"/>
      <c r="D184" s="30" t="n"/>
      <c r="E184" s="87" t="n"/>
      <c r="F184" s="30" t="n"/>
      <c r="G184" s="30" t="n"/>
    </row>
    <row r="185">
      <c r="B185" s="28" t="n">
        <v>179</v>
      </c>
      <c r="C185" s="86" t="n"/>
      <c r="D185" s="30" t="n"/>
      <c r="E185" s="87" t="n"/>
      <c r="F185" s="30" t="n"/>
      <c r="G185" s="30" t="n"/>
    </row>
    <row r="186">
      <c r="B186" s="28" t="n">
        <v>180</v>
      </c>
      <c r="C186" s="86" t="n"/>
      <c r="D186" s="30" t="n"/>
      <c r="E186" s="87" t="n"/>
      <c r="F186" s="30" t="n"/>
      <c r="G186" s="30" t="n"/>
    </row>
    <row r="187">
      <c r="B187" s="28" t="n">
        <v>181</v>
      </c>
      <c r="C187" s="86" t="n"/>
      <c r="D187" s="30" t="n"/>
      <c r="E187" s="87" t="n"/>
      <c r="F187" s="30" t="n"/>
      <c r="G187" s="30" t="n"/>
    </row>
    <row r="188">
      <c r="B188" s="28" t="n">
        <v>182</v>
      </c>
      <c r="C188" s="86" t="n"/>
      <c r="D188" s="30" t="n"/>
      <c r="E188" s="87" t="n"/>
      <c r="F188" s="30" t="n"/>
      <c r="G188" s="30" t="n"/>
    </row>
    <row r="189">
      <c r="B189" s="28" t="n">
        <v>183</v>
      </c>
      <c r="C189" s="86" t="n"/>
      <c r="D189" s="30" t="n"/>
      <c r="E189" s="87" t="n"/>
      <c r="F189" s="30" t="n"/>
      <c r="G189" s="30" t="n"/>
    </row>
    <row r="190">
      <c r="B190" s="28" t="n">
        <v>184</v>
      </c>
      <c r="C190" s="86" t="n"/>
      <c r="D190" s="30" t="n"/>
      <c r="E190" s="87" t="n"/>
      <c r="F190" s="30" t="n"/>
      <c r="G190" s="30" t="n"/>
    </row>
    <row r="191">
      <c r="B191" s="28" t="n">
        <v>185</v>
      </c>
      <c r="C191" s="86" t="n"/>
      <c r="D191" s="30" t="n"/>
      <c r="E191" s="87" t="n"/>
      <c r="F191" s="30" t="n"/>
      <c r="G191" s="30" t="n"/>
    </row>
    <row r="192">
      <c r="B192" s="28" t="n">
        <v>186</v>
      </c>
      <c r="C192" s="86" t="n"/>
      <c r="D192" s="30" t="n"/>
      <c r="E192" s="87" t="n"/>
      <c r="F192" s="30" t="n"/>
      <c r="G192" s="30" t="n"/>
    </row>
    <row r="193">
      <c r="B193" s="28" t="n">
        <v>187</v>
      </c>
      <c r="C193" s="86" t="n"/>
      <c r="D193" s="30" t="n"/>
      <c r="E193" s="87" t="n"/>
      <c r="F193" s="30" t="n"/>
      <c r="G193" s="30" t="n"/>
    </row>
    <row r="194">
      <c r="B194" s="28" t="n">
        <v>188</v>
      </c>
      <c r="C194" s="86" t="n"/>
      <c r="D194" s="30" t="n"/>
      <c r="E194" s="87" t="n"/>
      <c r="F194" s="30" t="n"/>
      <c r="G194" s="30" t="n"/>
    </row>
    <row r="195">
      <c r="B195" s="28" t="n">
        <v>189</v>
      </c>
      <c r="C195" s="86" t="n"/>
      <c r="D195" s="30" t="n"/>
      <c r="E195" s="87" t="n"/>
      <c r="F195" s="30" t="n"/>
      <c r="G195" s="30" t="n"/>
    </row>
    <row r="196">
      <c r="B196" s="28" t="n">
        <v>190</v>
      </c>
      <c r="C196" s="86" t="n"/>
      <c r="D196" s="30" t="n"/>
      <c r="E196" s="87" t="n"/>
      <c r="F196" s="30" t="n"/>
      <c r="G196" s="30" t="n"/>
    </row>
    <row r="197">
      <c r="B197" s="28" t="n">
        <v>191</v>
      </c>
      <c r="C197" s="86" t="n"/>
      <c r="D197" s="30" t="n"/>
      <c r="E197" s="87" t="n"/>
      <c r="F197" s="30" t="n"/>
      <c r="G197" s="30" t="n"/>
    </row>
    <row r="198">
      <c r="B198" s="28" t="n">
        <v>192</v>
      </c>
      <c r="C198" s="86" t="n"/>
      <c r="D198" s="30" t="n"/>
      <c r="E198" s="87" t="n"/>
      <c r="F198" s="30" t="n"/>
      <c r="G198" s="30" t="n"/>
    </row>
    <row r="199">
      <c r="B199" s="28" t="n">
        <v>193</v>
      </c>
      <c r="C199" s="86" t="n"/>
      <c r="D199" s="30" t="n"/>
      <c r="E199" s="87" t="n"/>
      <c r="F199" s="30" t="n"/>
      <c r="G199" s="30" t="n"/>
    </row>
    <row r="200">
      <c r="B200" s="28" t="n">
        <v>194</v>
      </c>
      <c r="C200" s="86" t="n"/>
      <c r="D200" s="30" t="n"/>
      <c r="E200" s="87" t="n"/>
      <c r="F200" s="30" t="n"/>
      <c r="G200" s="30" t="n"/>
    </row>
    <row r="201">
      <c r="B201" s="28" t="n">
        <v>195</v>
      </c>
      <c r="C201" s="86" t="n"/>
      <c r="D201" s="30" t="n"/>
      <c r="E201" s="87" t="n"/>
      <c r="F201" s="30" t="n"/>
      <c r="G201" s="30" t="n"/>
    </row>
    <row r="202">
      <c r="B202" s="28" t="n">
        <v>196</v>
      </c>
      <c r="C202" s="86" t="n"/>
      <c r="D202" s="30" t="n"/>
      <c r="E202" s="87" t="n"/>
      <c r="F202" s="30" t="n"/>
      <c r="G202" s="30" t="n"/>
    </row>
    <row r="203">
      <c r="B203" s="28" t="n">
        <v>197</v>
      </c>
      <c r="C203" s="86" t="n"/>
      <c r="D203" s="30" t="n"/>
      <c r="E203" s="87" t="n"/>
      <c r="F203" s="30" t="n"/>
      <c r="G203" s="30" t="n"/>
    </row>
    <row r="204">
      <c r="B204" s="28" t="n">
        <v>198</v>
      </c>
      <c r="C204" s="86" t="n"/>
      <c r="D204" s="30" t="n"/>
      <c r="E204" s="87" t="n"/>
      <c r="F204" s="30" t="n"/>
      <c r="G204" s="30" t="n"/>
    </row>
    <row r="205">
      <c r="B205" s="28" t="n">
        <v>199</v>
      </c>
      <c r="C205" s="86" t="n"/>
      <c r="D205" s="30" t="n"/>
      <c r="E205" s="87" t="n"/>
      <c r="F205" s="30" t="n"/>
      <c r="G205" s="30" t="n"/>
    </row>
    <row r="206">
      <c r="B206" s="28" t="n">
        <v>200</v>
      </c>
      <c r="C206" s="86" t="n"/>
      <c r="D206" s="30" t="n"/>
      <c r="E206" s="87" t="n"/>
      <c r="F206" s="30" t="n"/>
      <c r="G206" s="30" t="n"/>
    </row>
    <row r="207">
      <c r="B207" s="28" t="n">
        <v>201</v>
      </c>
      <c r="C207" s="86" t="n"/>
      <c r="D207" s="30" t="n"/>
      <c r="E207" s="87" t="n"/>
      <c r="F207" s="30" t="n"/>
      <c r="G207" s="30" t="n"/>
    </row>
    <row r="208">
      <c r="B208" s="28" t="n">
        <v>202</v>
      </c>
      <c r="C208" s="86" t="n"/>
      <c r="D208" s="30" t="n"/>
      <c r="E208" s="87" t="n"/>
      <c r="F208" s="30" t="n"/>
      <c r="G208" s="30" t="n"/>
    </row>
    <row r="209">
      <c r="B209" s="28" t="n">
        <v>203</v>
      </c>
      <c r="C209" s="86" t="n"/>
      <c r="D209" s="30" t="n"/>
      <c r="E209" s="87" t="n"/>
      <c r="F209" s="30" t="n"/>
      <c r="G209" s="30" t="n"/>
    </row>
    <row r="210">
      <c r="B210" s="28" t="n">
        <v>204</v>
      </c>
      <c r="C210" s="86" t="n"/>
      <c r="D210" s="30" t="n"/>
      <c r="E210" s="87" t="n"/>
      <c r="F210" s="30" t="n"/>
      <c r="G210" s="30" t="n"/>
    </row>
    <row r="211">
      <c r="B211" s="28" t="n">
        <v>205</v>
      </c>
      <c r="C211" s="86" t="n"/>
      <c r="D211" s="30" t="n"/>
      <c r="E211" s="87" t="n"/>
      <c r="F211" s="30" t="n"/>
      <c r="G211" s="30" t="n"/>
    </row>
    <row r="212">
      <c r="B212" s="28" t="n">
        <v>206</v>
      </c>
      <c r="C212" s="86" t="n"/>
      <c r="D212" s="30" t="n"/>
      <c r="E212" s="87" t="n"/>
      <c r="F212" s="30" t="n"/>
      <c r="G212" s="30" t="n"/>
    </row>
    <row r="213">
      <c r="B213" s="28" t="n">
        <v>207</v>
      </c>
      <c r="C213" s="86" t="n"/>
      <c r="D213" s="30" t="n"/>
      <c r="E213" s="87" t="n"/>
      <c r="F213" s="30" t="n"/>
      <c r="G213" s="30" t="n"/>
    </row>
    <row r="214">
      <c r="B214" s="28" t="n">
        <v>208</v>
      </c>
      <c r="C214" s="86" t="n"/>
      <c r="D214" s="30" t="n"/>
      <c r="E214" s="87" t="n"/>
      <c r="F214" s="30" t="n"/>
      <c r="G214" s="30" t="n"/>
    </row>
    <row r="215">
      <c r="B215" s="28" t="n">
        <v>209</v>
      </c>
      <c r="C215" s="86" t="n"/>
      <c r="D215" s="30" t="n"/>
      <c r="E215" s="87" t="n"/>
      <c r="F215" s="30" t="n"/>
      <c r="G215" s="30" t="n"/>
    </row>
    <row r="216">
      <c r="B216" s="28" t="n">
        <v>210</v>
      </c>
      <c r="C216" s="86" t="n"/>
      <c r="D216" s="30" t="n"/>
      <c r="E216" s="87" t="n"/>
      <c r="F216" s="30" t="n"/>
      <c r="G216" s="30" t="n"/>
    </row>
    <row r="217">
      <c r="B217" s="28" t="n">
        <v>211</v>
      </c>
      <c r="C217" s="86" t="n"/>
      <c r="D217" s="30" t="n"/>
      <c r="E217" s="87" t="n"/>
      <c r="F217" s="30" t="n"/>
      <c r="G217" s="30" t="n"/>
    </row>
    <row r="218">
      <c r="B218" s="28" t="n">
        <v>212</v>
      </c>
      <c r="C218" s="86" t="n"/>
      <c r="D218" s="30" t="n"/>
      <c r="E218" s="87" t="n"/>
      <c r="F218" s="30" t="n"/>
      <c r="G218" s="30" t="n"/>
    </row>
    <row r="219">
      <c r="B219" s="28" t="n">
        <v>213</v>
      </c>
      <c r="C219" s="86" t="n"/>
      <c r="D219" s="30" t="n"/>
      <c r="E219" s="87" t="n"/>
      <c r="F219" s="30" t="n"/>
      <c r="G219" s="30" t="n"/>
    </row>
    <row r="220">
      <c r="B220" s="28" t="n">
        <v>214</v>
      </c>
      <c r="C220" s="86" t="n"/>
      <c r="D220" s="30" t="n"/>
      <c r="E220" s="87" t="n"/>
      <c r="F220" s="30" t="n"/>
      <c r="G220" s="30" t="n"/>
    </row>
    <row r="221">
      <c r="B221" s="28" t="n">
        <v>215</v>
      </c>
      <c r="C221" s="86" t="n"/>
      <c r="D221" s="30" t="n"/>
      <c r="E221" s="87" t="n"/>
      <c r="F221" s="30" t="n"/>
      <c r="G221" s="30" t="n"/>
    </row>
    <row r="222">
      <c r="B222" s="28" t="n">
        <v>216</v>
      </c>
      <c r="C222" s="86" t="n"/>
      <c r="D222" s="30" t="n"/>
      <c r="E222" s="87" t="n"/>
      <c r="F222" s="30" t="n"/>
      <c r="G222" s="30" t="n"/>
    </row>
    <row r="223">
      <c r="B223" s="28" t="n">
        <v>217</v>
      </c>
      <c r="C223" s="86" t="n"/>
      <c r="D223" s="30" t="n"/>
      <c r="E223" s="87" t="n"/>
      <c r="F223" s="30" t="n"/>
      <c r="G223" s="30" t="n"/>
    </row>
    <row r="224">
      <c r="B224" s="28" t="n">
        <v>218</v>
      </c>
      <c r="C224" s="86" t="n"/>
      <c r="D224" s="30" t="n"/>
      <c r="E224" s="87" t="n"/>
      <c r="F224" s="30" t="n"/>
      <c r="G224" s="30" t="n"/>
    </row>
    <row r="225">
      <c r="B225" s="28" t="n">
        <v>219</v>
      </c>
      <c r="C225" s="86" t="n"/>
      <c r="D225" s="30" t="n"/>
      <c r="E225" s="87" t="n"/>
      <c r="F225" s="30" t="n"/>
      <c r="G225" s="30" t="n"/>
    </row>
    <row r="226">
      <c r="B226" s="28" t="n">
        <v>220</v>
      </c>
      <c r="C226" s="86" t="n"/>
      <c r="D226" s="30" t="n"/>
      <c r="E226" s="87" t="n"/>
      <c r="F226" s="30" t="n"/>
      <c r="G226" s="30" t="n"/>
    </row>
    <row r="227">
      <c r="B227" s="28" t="n">
        <v>221</v>
      </c>
      <c r="C227" s="86" t="n"/>
      <c r="D227" s="30" t="n"/>
      <c r="E227" s="87" t="n"/>
      <c r="F227" s="30" t="n"/>
      <c r="G227" s="30" t="n"/>
    </row>
    <row r="228">
      <c r="B228" s="28" t="n">
        <v>222</v>
      </c>
      <c r="C228" s="86" t="n"/>
      <c r="D228" s="30" t="n"/>
      <c r="E228" s="87" t="n"/>
      <c r="F228" s="30" t="n"/>
      <c r="G228" s="30" t="n"/>
    </row>
    <row r="229">
      <c r="B229" s="28" t="n">
        <v>223</v>
      </c>
      <c r="C229" s="86" t="n"/>
      <c r="D229" s="30" t="n"/>
      <c r="E229" s="87" t="n"/>
      <c r="F229" s="30" t="n"/>
      <c r="G229" s="30" t="n"/>
    </row>
    <row r="230">
      <c r="B230" s="28" t="n">
        <v>224</v>
      </c>
      <c r="C230" s="86" t="n"/>
      <c r="D230" s="30" t="n"/>
      <c r="E230" s="87" t="n"/>
      <c r="F230" s="30" t="n"/>
      <c r="G230" s="30" t="n"/>
    </row>
    <row r="231">
      <c r="B231" s="28" t="n">
        <v>225</v>
      </c>
      <c r="C231" s="86" t="n"/>
      <c r="D231" s="30" t="n"/>
      <c r="E231" s="87" t="n"/>
      <c r="F231" s="30" t="n"/>
      <c r="G231" s="30" t="n"/>
    </row>
    <row r="232">
      <c r="B232" s="28" t="n">
        <v>226</v>
      </c>
      <c r="C232" s="86" t="n"/>
      <c r="D232" s="30" t="n"/>
      <c r="E232" s="87" t="n"/>
      <c r="F232" s="30" t="n"/>
      <c r="G232" s="30" t="n"/>
    </row>
    <row r="233">
      <c r="B233" s="28" t="n">
        <v>227</v>
      </c>
      <c r="C233" s="86" t="n"/>
      <c r="D233" s="30" t="n"/>
      <c r="E233" s="87" t="n"/>
      <c r="F233" s="30" t="n"/>
      <c r="G233" s="30" t="n"/>
    </row>
    <row r="234">
      <c r="B234" s="28" t="n">
        <v>228</v>
      </c>
      <c r="C234" s="86" t="n"/>
      <c r="D234" s="30" t="n"/>
      <c r="E234" s="87" t="n"/>
      <c r="F234" s="30" t="n"/>
      <c r="G234" s="30" t="n"/>
    </row>
    <row r="235">
      <c r="B235" s="28" t="n">
        <v>229</v>
      </c>
      <c r="C235" s="86" t="n"/>
      <c r="D235" s="30" t="n"/>
      <c r="E235" s="87" t="n"/>
      <c r="F235" s="30" t="n"/>
      <c r="G235" s="30" t="n"/>
    </row>
    <row r="236">
      <c r="B236" s="28" t="n">
        <v>230</v>
      </c>
      <c r="C236" s="86" t="n"/>
      <c r="D236" s="30" t="n"/>
      <c r="E236" s="87" t="n"/>
      <c r="F236" s="30" t="n"/>
      <c r="G236" s="30" t="n"/>
    </row>
    <row r="237">
      <c r="B237" s="28" t="n">
        <v>231</v>
      </c>
      <c r="C237" s="86" t="n"/>
      <c r="D237" s="30" t="n"/>
      <c r="E237" s="87" t="n"/>
      <c r="F237" s="30" t="n"/>
      <c r="G237" s="30" t="n"/>
    </row>
    <row r="238">
      <c r="B238" s="28" t="n">
        <v>232</v>
      </c>
      <c r="C238" s="86" t="n"/>
      <c r="D238" s="30" t="n"/>
      <c r="E238" s="87" t="n"/>
      <c r="F238" s="30" t="n"/>
      <c r="G238" s="30" t="n"/>
    </row>
    <row r="239">
      <c r="B239" s="28" t="n">
        <v>233</v>
      </c>
      <c r="C239" s="86" t="n"/>
      <c r="D239" s="30" t="n"/>
      <c r="E239" s="87" t="n"/>
      <c r="F239" s="30" t="n"/>
      <c r="G239" s="30" t="n"/>
    </row>
    <row r="240">
      <c r="B240" s="28" t="n">
        <v>234</v>
      </c>
      <c r="C240" s="86" t="n"/>
      <c r="D240" s="30" t="n"/>
      <c r="E240" s="87" t="n"/>
      <c r="F240" s="30" t="n"/>
      <c r="G240" s="30" t="n"/>
    </row>
    <row r="241">
      <c r="B241" s="28" t="n">
        <v>235</v>
      </c>
      <c r="C241" s="86" t="n"/>
      <c r="D241" s="30" t="n"/>
      <c r="E241" s="87" t="n"/>
      <c r="F241" s="30" t="n"/>
      <c r="G241" s="30" t="n"/>
    </row>
    <row r="242">
      <c r="B242" s="28" t="n">
        <v>236</v>
      </c>
      <c r="C242" s="86" t="n"/>
      <c r="D242" s="30" t="n"/>
      <c r="E242" s="87" t="n"/>
      <c r="F242" s="30" t="n"/>
      <c r="G242" s="30" t="n"/>
    </row>
    <row r="243">
      <c r="B243" s="28" t="n">
        <v>237</v>
      </c>
      <c r="C243" s="86" t="n"/>
      <c r="D243" s="30" t="n"/>
      <c r="E243" s="87" t="n"/>
      <c r="F243" s="30" t="n"/>
      <c r="G243" s="30" t="n"/>
    </row>
    <row r="244">
      <c r="B244" s="28" t="n">
        <v>238</v>
      </c>
      <c r="C244" s="86" t="n"/>
      <c r="D244" s="30" t="n"/>
      <c r="E244" s="87" t="n"/>
      <c r="F244" s="30" t="n"/>
      <c r="G244" s="30" t="n"/>
    </row>
    <row r="245">
      <c r="B245" s="28" t="n">
        <v>239</v>
      </c>
      <c r="C245" s="86" t="n"/>
      <c r="D245" s="30" t="n"/>
      <c r="E245" s="87" t="n"/>
      <c r="F245" s="30" t="n"/>
      <c r="G245" s="30" t="n"/>
    </row>
    <row r="246">
      <c r="B246" s="28" t="n">
        <v>240</v>
      </c>
      <c r="C246" s="86" t="n"/>
      <c r="D246" s="30" t="n"/>
      <c r="E246" s="87" t="n"/>
      <c r="F246" s="30" t="n"/>
      <c r="G246" s="30" t="n"/>
    </row>
    <row r="247">
      <c r="B247" s="28" t="n">
        <v>241</v>
      </c>
      <c r="C247" s="86" t="n"/>
      <c r="D247" s="30" t="n"/>
      <c r="E247" s="87" t="n"/>
      <c r="F247" s="30" t="n"/>
      <c r="G247" s="30" t="n"/>
    </row>
    <row r="248">
      <c r="B248" s="28" t="n">
        <v>242</v>
      </c>
      <c r="C248" s="86" t="n"/>
      <c r="D248" s="30" t="n"/>
      <c r="E248" s="87" t="n"/>
      <c r="F248" s="30" t="n"/>
      <c r="G248" s="30" t="n"/>
    </row>
    <row r="249">
      <c r="B249" s="28" t="n">
        <v>243</v>
      </c>
      <c r="C249" s="86" t="n"/>
      <c r="D249" s="30" t="n"/>
      <c r="E249" s="87" t="n"/>
      <c r="F249" s="30" t="n"/>
      <c r="G249" s="30" t="n"/>
    </row>
    <row r="250">
      <c r="B250" s="28" t="n">
        <v>244</v>
      </c>
      <c r="C250" s="86" t="n"/>
      <c r="D250" s="30" t="n"/>
      <c r="E250" s="87" t="n"/>
      <c r="F250" s="30" t="n"/>
      <c r="G250" s="30" t="n"/>
    </row>
    <row r="251">
      <c r="B251" s="28" t="n">
        <v>245</v>
      </c>
      <c r="C251" s="86" t="n"/>
      <c r="D251" s="30" t="n"/>
      <c r="E251" s="87" t="n"/>
      <c r="F251" s="30" t="n"/>
      <c r="G251" s="30" t="n"/>
    </row>
    <row r="252">
      <c r="B252" s="28" t="n">
        <v>246</v>
      </c>
      <c r="C252" s="86" t="n"/>
      <c r="D252" s="30" t="n"/>
      <c r="E252" s="87" t="n"/>
      <c r="F252" s="30" t="n"/>
      <c r="G252" s="30" t="n"/>
    </row>
    <row r="253">
      <c r="B253" s="28" t="n">
        <v>247</v>
      </c>
      <c r="C253" s="86" t="n"/>
      <c r="D253" s="30" t="n"/>
      <c r="E253" s="87" t="n"/>
      <c r="F253" s="30" t="n"/>
      <c r="G253" s="30" t="n"/>
    </row>
    <row r="254">
      <c r="B254" s="28" t="n">
        <v>248</v>
      </c>
      <c r="C254" s="86" t="n"/>
      <c r="D254" s="30" t="n"/>
      <c r="E254" s="87" t="n"/>
      <c r="F254" s="30" t="n"/>
      <c r="G254" s="30" t="n"/>
    </row>
    <row r="255">
      <c r="B255" s="28" t="n">
        <v>249</v>
      </c>
      <c r="C255" s="86" t="n"/>
      <c r="D255" s="30" t="n"/>
      <c r="E255" s="87" t="n"/>
      <c r="F255" s="30" t="n"/>
      <c r="G255" s="30" t="n"/>
    </row>
    <row r="256">
      <c r="B256" s="28" t="n">
        <v>250</v>
      </c>
      <c r="C256" s="86" t="n"/>
      <c r="D256" s="30" t="n"/>
      <c r="E256" s="87" t="n"/>
      <c r="F256" s="30" t="n"/>
      <c r="G256" s="30" t="n"/>
    </row>
    <row r="257">
      <c r="B257" s="28" t="n">
        <v>251</v>
      </c>
      <c r="C257" s="86" t="n"/>
      <c r="D257" s="30" t="n"/>
      <c r="E257" s="87" t="n"/>
      <c r="F257" s="30" t="n"/>
      <c r="G257" s="30" t="n"/>
    </row>
    <row r="258">
      <c r="B258" s="28" t="n">
        <v>252</v>
      </c>
      <c r="C258" s="86" t="n"/>
      <c r="D258" s="30" t="n"/>
      <c r="E258" s="87" t="n"/>
      <c r="F258" s="30" t="n"/>
      <c r="G258" s="30" t="n"/>
    </row>
    <row r="259">
      <c r="B259" s="28" t="n">
        <v>253</v>
      </c>
      <c r="C259" s="86" t="n"/>
      <c r="D259" s="30" t="n"/>
      <c r="E259" s="87" t="n"/>
      <c r="F259" s="30" t="n"/>
      <c r="G259" s="30" t="n"/>
    </row>
    <row r="260">
      <c r="B260" s="28" t="n">
        <v>254</v>
      </c>
      <c r="C260" s="86" t="n"/>
      <c r="D260" s="30" t="n"/>
      <c r="E260" s="87" t="n"/>
      <c r="F260" s="30" t="n"/>
      <c r="G260" s="30" t="n"/>
    </row>
    <row r="261">
      <c r="B261" s="28" t="n">
        <v>255</v>
      </c>
      <c r="C261" s="86" t="n"/>
      <c r="D261" s="30" t="n"/>
      <c r="E261" s="87" t="n"/>
      <c r="F261" s="30" t="n"/>
      <c r="G261" s="30" t="n"/>
    </row>
    <row r="262">
      <c r="B262" s="28" t="n">
        <v>256</v>
      </c>
      <c r="C262" s="86" t="n"/>
      <c r="D262" s="30" t="n"/>
      <c r="E262" s="87" t="n"/>
      <c r="F262" s="30" t="n"/>
      <c r="G262" s="30" t="n"/>
    </row>
    <row r="263">
      <c r="B263" s="28" t="n">
        <v>257</v>
      </c>
      <c r="C263" s="86" t="n"/>
      <c r="D263" s="30" t="n"/>
      <c r="E263" s="87" t="n"/>
      <c r="F263" s="30" t="n"/>
      <c r="G263" s="30" t="n"/>
    </row>
    <row r="264">
      <c r="B264" s="28" t="n">
        <v>258</v>
      </c>
      <c r="C264" s="86" t="n"/>
      <c r="D264" s="30" t="n"/>
      <c r="E264" s="87" t="n"/>
      <c r="F264" s="30" t="n"/>
      <c r="G264" s="30" t="n"/>
    </row>
    <row r="265">
      <c r="B265" s="28" t="n">
        <v>259</v>
      </c>
      <c r="C265" s="86" t="n"/>
      <c r="D265" s="30" t="n"/>
      <c r="E265" s="87" t="n"/>
      <c r="F265" s="30" t="n"/>
      <c r="G265" s="30" t="n"/>
    </row>
    <row r="266">
      <c r="B266" s="28" t="n">
        <v>260</v>
      </c>
      <c r="C266" s="86" t="n"/>
      <c r="D266" s="30" t="n"/>
      <c r="E266" s="87" t="n"/>
      <c r="F266" s="30" t="n"/>
      <c r="G266" s="30" t="n"/>
    </row>
    <row r="267">
      <c r="B267" s="28" t="n">
        <v>261</v>
      </c>
      <c r="C267" s="86" t="n"/>
      <c r="D267" s="30" t="n"/>
      <c r="E267" s="87" t="n"/>
      <c r="F267" s="30" t="n"/>
      <c r="G267" s="30" t="n"/>
    </row>
    <row r="268">
      <c r="B268" s="28" t="n">
        <v>262</v>
      </c>
      <c r="C268" s="86" t="n"/>
      <c r="D268" s="30" t="n"/>
      <c r="E268" s="87" t="n"/>
      <c r="F268" s="30" t="n"/>
      <c r="G268" s="30" t="n"/>
    </row>
    <row r="269">
      <c r="B269" s="28" t="n">
        <v>263</v>
      </c>
      <c r="C269" s="86" t="n"/>
      <c r="D269" s="30" t="n"/>
      <c r="E269" s="87" t="n"/>
      <c r="F269" s="30" t="n"/>
      <c r="G269" s="30" t="n"/>
    </row>
    <row r="270">
      <c r="B270" s="28" t="n">
        <v>264</v>
      </c>
      <c r="C270" s="86" t="n"/>
      <c r="D270" s="30" t="n"/>
      <c r="E270" s="87" t="n"/>
      <c r="F270" s="30" t="n"/>
      <c r="G270" s="30" t="n"/>
    </row>
    <row r="271">
      <c r="B271" s="28" t="n">
        <v>265</v>
      </c>
      <c r="C271" s="86" t="n"/>
      <c r="D271" s="30" t="n"/>
      <c r="E271" s="87" t="n"/>
      <c r="F271" s="30" t="n"/>
      <c r="G271" s="30" t="n"/>
    </row>
    <row r="272">
      <c r="B272" s="28" t="n">
        <v>266</v>
      </c>
      <c r="C272" s="86" t="n"/>
      <c r="D272" s="30" t="n"/>
      <c r="E272" s="87" t="n"/>
      <c r="F272" s="30" t="n"/>
      <c r="G272" s="30" t="n"/>
    </row>
    <row r="273">
      <c r="B273" s="28" t="n">
        <v>267</v>
      </c>
      <c r="C273" s="86" t="n"/>
      <c r="D273" s="30" t="n"/>
      <c r="E273" s="87" t="n"/>
      <c r="F273" s="30" t="n"/>
      <c r="G273" s="30" t="n"/>
    </row>
    <row r="274">
      <c r="B274" s="28" t="n">
        <v>268</v>
      </c>
      <c r="C274" s="86" t="n"/>
      <c r="D274" s="30" t="n"/>
      <c r="E274" s="87" t="n"/>
      <c r="F274" s="30" t="n"/>
      <c r="G274" s="30" t="n"/>
    </row>
    <row r="275">
      <c r="B275" s="28" t="n">
        <v>269</v>
      </c>
      <c r="C275" s="86" t="n"/>
      <c r="D275" s="30" t="n"/>
      <c r="E275" s="87" t="n"/>
      <c r="F275" s="30" t="n"/>
      <c r="G275" s="30" t="n"/>
    </row>
    <row r="276">
      <c r="B276" s="28" t="n">
        <v>270</v>
      </c>
      <c r="C276" s="86" t="n"/>
      <c r="D276" s="30" t="n"/>
      <c r="E276" s="87" t="n"/>
      <c r="F276" s="30" t="n"/>
      <c r="G276" s="30" t="n"/>
    </row>
    <row r="277">
      <c r="B277" s="28" t="n">
        <v>271</v>
      </c>
      <c r="C277" s="86" t="n"/>
      <c r="D277" s="30" t="n"/>
      <c r="E277" s="87" t="n"/>
      <c r="F277" s="30" t="n"/>
      <c r="G277" s="30" t="n"/>
    </row>
    <row r="278">
      <c r="B278" s="28" t="n">
        <v>272</v>
      </c>
      <c r="C278" s="86" t="n"/>
      <c r="D278" s="30" t="n"/>
      <c r="E278" s="87" t="n"/>
      <c r="F278" s="30" t="n"/>
      <c r="G278" s="30" t="n"/>
    </row>
    <row r="279">
      <c r="B279" s="28" t="n">
        <v>273</v>
      </c>
      <c r="C279" s="86" t="n"/>
      <c r="D279" s="30" t="n"/>
      <c r="E279" s="87" t="n"/>
      <c r="F279" s="30" t="n"/>
      <c r="G279" s="30" t="n"/>
    </row>
    <row r="280">
      <c r="B280" s="28" t="n">
        <v>274</v>
      </c>
      <c r="C280" s="86" t="n"/>
      <c r="D280" s="30" t="n"/>
      <c r="E280" s="87" t="n"/>
      <c r="F280" s="30" t="n"/>
      <c r="G280" s="30" t="n"/>
    </row>
    <row r="281">
      <c r="B281" s="28" t="n">
        <v>275</v>
      </c>
      <c r="C281" s="86" t="n"/>
      <c r="D281" s="30" t="n"/>
      <c r="E281" s="87" t="n"/>
      <c r="F281" s="30" t="n"/>
      <c r="G281" s="30" t="n"/>
    </row>
    <row r="282">
      <c r="B282" s="28" t="n">
        <v>276</v>
      </c>
      <c r="C282" s="86" t="n"/>
      <c r="D282" s="30" t="n"/>
      <c r="E282" s="87" t="n"/>
      <c r="F282" s="30" t="n"/>
      <c r="G282" s="30" t="n"/>
    </row>
    <row r="283">
      <c r="B283" s="28" t="n">
        <v>277</v>
      </c>
      <c r="C283" s="86" t="n"/>
      <c r="D283" s="30" t="n"/>
      <c r="E283" s="87" t="n"/>
      <c r="F283" s="30" t="n"/>
      <c r="G283" s="30" t="n"/>
    </row>
    <row r="284">
      <c r="B284" s="28" t="n">
        <v>278</v>
      </c>
      <c r="C284" s="86" t="n"/>
      <c r="D284" s="30" t="n"/>
      <c r="E284" s="87" t="n"/>
      <c r="F284" s="30" t="n"/>
      <c r="G284" s="30" t="n"/>
    </row>
    <row r="285">
      <c r="B285" s="28" t="n">
        <v>279</v>
      </c>
      <c r="C285" s="86" t="n"/>
      <c r="D285" s="30" t="n"/>
      <c r="E285" s="87" t="n"/>
      <c r="F285" s="30" t="n"/>
      <c r="G285" s="30" t="n"/>
    </row>
    <row r="286">
      <c r="B286" s="28" t="n">
        <v>280</v>
      </c>
      <c r="C286" s="86" t="n"/>
      <c r="D286" s="30" t="n"/>
      <c r="E286" s="87" t="n"/>
      <c r="F286" s="30" t="n"/>
      <c r="G286" s="30" t="n"/>
    </row>
    <row r="287">
      <c r="B287" s="28" t="n">
        <v>281</v>
      </c>
      <c r="C287" s="86" t="n"/>
      <c r="D287" s="30" t="n"/>
      <c r="E287" s="87" t="n"/>
      <c r="F287" s="30" t="n"/>
      <c r="G287" s="30" t="n"/>
    </row>
    <row r="288">
      <c r="B288" s="28" t="n">
        <v>282</v>
      </c>
      <c r="C288" s="86" t="n"/>
      <c r="D288" s="30" t="n"/>
      <c r="E288" s="87" t="n"/>
      <c r="F288" s="30" t="n"/>
      <c r="G288" s="30" t="n"/>
    </row>
    <row r="289">
      <c r="B289" s="28" t="n">
        <v>283</v>
      </c>
      <c r="C289" s="86" t="n"/>
      <c r="D289" s="30" t="n"/>
      <c r="E289" s="87" t="n"/>
      <c r="F289" s="30" t="n"/>
      <c r="G289" s="30" t="n"/>
    </row>
    <row r="290">
      <c r="B290" s="28" t="n">
        <v>284</v>
      </c>
      <c r="C290" s="86" t="n"/>
      <c r="D290" s="30" t="n"/>
      <c r="E290" s="87" t="n"/>
      <c r="F290" s="30" t="n"/>
      <c r="G290" s="30" t="n"/>
    </row>
    <row r="291">
      <c r="B291" s="28" t="n">
        <v>285</v>
      </c>
      <c r="C291" s="86" t="n"/>
      <c r="D291" s="30" t="n"/>
      <c r="E291" s="87" t="n"/>
      <c r="F291" s="30" t="n"/>
      <c r="G291" s="30" t="n"/>
    </row>
    <row r="292">
      <c r="B292" s="28" t="n">
        <v>286</v>
      </c>
      <c r="C292" s="86" t="n"/>
      <c r="D292" s="30" t="n"/>
      <c r="E292" s="87" t="n"/>
      <c r="F292" s="30" t="n"/>
      <c r="G292" s="30" t="n"/>
    </row>
    <row r="293">
      <c r="B293" s="28" t="n">
        <v>287</v>
      </c>
      <c r="C293" s="86" t="n"/>
      <c r="D293" s="30" t="n"/>
      <c r="E293" s="87" t="n"/>
      <c r="F293" s="30" t="n"/>
      <c r="G293" s="30" t="n"/>
    </row>
    <row r="294">
      <c r="B294" s="28" t="n">
        <v>288</v>
      </c>
      <c r="C294" s="86" t="n"/>
      <c r="D294" s="30" t="n"/>
      <c r="E294" s="87" t="n"/>
      <c r="F294" s="30" t="n"/>
      <c r="G294" s="30" t="n"/>
    </row>
    <row r="295">
      <c r="B295" s="28" t="n">
        <v>289</v>
      </c>
      <c r="C295" s="86" t="n"/>
      <c r="D295" s="30" t="n"/>
      <c r="E295" s="87" t="n"/>
      <c r="F295" s="30" t="n"/>
      <c r="G295" s="30" t="n"/>
    </row>
    <row r="296">
      <c r="B296" s="28" t="n">
        <v>290</v>
      </c>
      <c r="C296" s="86" t="n"/>
      <c r="D296" s="30" t="n"/>
      <c r="E296" s="87" t="n"/>
      <c r="F296" s="30" t="n"/>
      <c r="G296" s="30" t="n"/>
    </row>
    <row r="297">
      <c r="B297" s="28" t="n">
        <v>291</v>
      </c>
      <c r="C297" s="86" t="n"/>
      <c r="D297" s="30" t="n"/>
      <c r="E297" s="87" t="n"/>
      <c r="F297" s="30" t="n"/>
      <c r="G297" s="30" t="n"/>
    </row>
    <row r="298">
      <c r="B298" s="28" t="n">
        <v>292</v>
      </c>
      <c r="C298" s="86" t="n"/>
      <c r="D298" s="30" t="n"/>
      <c r="E298" s="87" t="n"/>
      <c r="F298" s="30" t="n"/>
      <c r="G298" s="30" t="n"/>
    </row>
    <row r="299">
      <c r="B299" s="28" t="n">
        <v>293</v>
      </c>
      <c r="C299" s="86" t="n"/>
      <c r="D299" s="30" t="n"/>
      <c r="E299" s="87" t="n"/>
      <c r="F299" s="30" t="n"/>
      <c r="G299" s="30" t="n"/>
    </row>
    <row r="300">
      <c r="B300" s="28" t="n">
        <v>294</v>
      </c>
      <c r="C300" s="86" t="n"/>
      <c r="D300" s="30" t="n"/>
      <c r="E300" s="87" t="n"/>
      <c r="F300" s="30" t="n"/>
      <c r="G300" s="30" t="n"/>
    </row>
    <row r="301">
      <c r="B301" s="28" t="n">
        <v>295</v>
      </c>
      <c r="C301" s="86" t="n"/>
      <c r="D301" s="30" t="n"/>
      <c r="E301" s="87" t="n"/>
      <c r="F301" s="30" t="n"/>
      <c r="G301" s="30" t="n"/>
    </row>
    <row r="302">
      <c r="B302" s="28" t="n">
        <v>296</v>
      </c>
      <c r="C302" s="86" t="n"/>
      <c r="D302" s="30" t="n"/>
      <c r="E302" s="87" t="n"/>
      <c r="F302" s="30" t="n"/>
      <c r="G302" s="30" t="n"/>
    </row>
    <row r="303">
      <c r="B303" s="28" t="n">
        <v>297</v>
      </c>
      <c r="C303" s="86" t="n"/>
      <c r="D303" s="30" t="n"/>
      <c r="E303" s="87" t="n"/>
      <c r="F303" s="30" t="n"/>
      <c r="G303" s="30" t="n"/>
    </row>
    <row r="304">
      <c r="B304" s="28" t="n">
        <v>298</v>
      </c>
      <c r="C304" s="86" t="n"/>
      <c r="D304" s="30" t="n"/>
      <c r="E304" s="87" t="n"/>
      <c r="F304" s="30" t="n"/>
      <c r="G304" s="30" t="n"/>
    </row>
    <row r="305">
      <c r="B305" s="28" t="n">
        <v>299</v>
      </c>
      <c r="C305" s="86" t="n"/>
      <c r="D305" s="30" t="n"/>
      <c r="E305" s="87" t="n"/>
      <c r="F305" s="30" t="n"/>
      <c r="G305" s="30" t="n"/>
    </row>
    <row r="306">
      <c r="B306" s="28" t="n">
        <v>300</v>
      </c>
      <c r="C306" s="86" t="n"/>
      <c r="D306" s="30" t="n"/>
      <c r="E306" s="87" t="n"/>
      <c r="F306" s="30" t="n"/>
      <c r="G306" s="30" t="n"/>
    </row>
    <row r="307">
      <c r="B307" s="28" t="n">
        <v>301</v>
      </c>
      <c r="C307" s="86" t="n"/>
      <c r="D307" s="30" t="n"/>
      <c r="E307" s="87" t="n"/>
      <c r="F307" s="30" t="n"/>
      <c r="G307" s="30" t="n"/>
    </row>
    <row r="308">
      <c r="B308" s="28" t="n">
        <v>302</v>
      </c>
      <c r="C308" s="86" t="n"/>
      <c r="D308" s="30" t="n"/>
      <c r="E308" s="87" t="n"/>
      <c r="F308" s="30" t="n"/>
      <c r="G308" s="30" t="n"/>
    </row>
    <row r="309">
      <c r="B309" s="28" t="n">
        <v>303</v>
      </c>
      <c r="C309" s="86" t="n"/>
      <c r="D309" s="30" t="n"/>
      <c r="E309" s="87" t="n"/>
      <c r="F309" s="30" t="n"/>
      <c r="G309" s="30" t="n"/>
    </row>
    <row r="310">
      <c r="B310" s="28" t="n">
        <v>304</v>
      </c>
      <c r="C310" s="86" t="n"/>
      <c r="D310" s="30" t="n"/>
      <c r="E310" s="87" t="n"/>
      <c r="F310" s="30" t="n"/>
      <c r="G310" s="30" t="n"/>
    </row>
    <row r="311">
      <c r="B311" s="28" t="n">
        <v>305</v>
      </c>
      <c r="C311" s="86" t="n"/>
      <c r="D311" s="30" t="n"/>
      <c r="E311" s="87" t="n"/>
      <c r="F311" s="30" t="n"/>
      <c r="G311" s="30" t="n"/>
    </row>
    <row r="312">
      <c r="B312" s="28" t="n">
        <v>306</v>
      </c>
      <c r="C312" s="86" t="n"/>
      <c r="D312" s="30" t="n"/>
      <c r="E312" s="87" t="n"/>
      <c r="F312" s="30" t="n"/>
      <c r="G312" s="30" t="n"/>
    </row>
    <row r="313">
      <c r="B313" s="28" t="n">
        <v>307</v>
      </c>
      <c r="C313" s="86" t="n"/>
      <c r="D313" s="30" t="n"/>
      <c r="E313" s="87" t="n"/>
      <c r="F313" s="30" t="n"/>
      <c r="G313" s="30" t="n"/>
    </row>
    <row r="314">
      <c r="B314" s="28" t="n">
        <v>308</v>
      </c>
      <c r="C314" s="86" t="n"/>
      <c r="D314" s="30" t="n"/>
      <c r="E314" s="87" t="n"/>
      <c r="F314" s="30" t="n"/>
      <c r="G314" s="30" t="n"/>
    </row>
    <row r="315">
      <c r="B315" s="28" t="n">
        <v>309</v>
      </c>
      <c r="C315" s="86" t="n"/>
      <c r="D315" s="30" t="n"/>
      <c r="E315" s="87" t="n"/>
      <c r="F315" s="30" t="n"/>
      <c r="G315" s="30" t="n"/>
    </row>
    <row r="316">
      <c r="B316" s="28" t="n">
        <v>310</v>
      </c>
      <c r="C316" s="86" t="n"/>
      <c r="D316" s="30" t="n"/>
      <c r="E316" s="87" t="n"/>
      <c r="F316" s="30" t="n"/>
      <c r="G316" s="30" t="n"/>
    </row>
    <row r="317">
      <c r="B317" s="28" t="n">
        <v>311</v>
      </c>
      <c r="C317" s="86" t="n"/>
      <c r="D317" s="30" t="n"/>
      <c r="E317" s="87" t="n"/>
      <c r="F317" s="30" t="n"/>
      <c r="G317" s="30" t="n"/>
    </row>
    <row r="318">
      <c r="B318" s="28" t="n">
        <v>312</v>
      </c>
      <c r="C318" s="86" t="n"/>
      <c r="D318" s="30" t="n"/>
      <c r="E318" s="87" t="n"/>
      <c r="F318" s="30" t="n"/>
      <c r="G318" s="30" t="n"/>
    </row>
    <row r="319">
      <c r="B319" s="28" t="n">
        <v>313</v>
      </c>
      <c r="C319" s="86" t="n"/>
      <c r="D319" s="30" t="n"/>
      <c r="E319" s="87" t="n"/>
      <c r="F319" s="30" t="n"/>
      <c r="G319" s="30" t="n"/>
    </row>
    <row r="320">
      <c r="B320" s="28" t="n">
        <v>314</v>
      </c>
      <c r="C320" s="86" t="n"/>
      <c r="D320" s="30" t="n"/>
      <c r="E320" s="87" t="n"/>
      <c r="F320" s="30" t="n"/>
      <c r="G320" s="30" t="n"/>
    </row>
    <row r="321">
      <c r="B321" s="28" t="n">
        <v>315</v>
      </c>
      <c r="C321" s="86" t="n"/>
      <c r="D321" s="30" t="n"/>
      <c r="E321" s="87" t="n"/>
      <c r="F321" s="30" t="n"/>
      <c r="G321" s="30" t="n"/>
    </row>
    <row r="322">
      <c r="B322" s="28" t="n">
        <v>316</v>
      </c>
      <c r="C322" s="86" t="n"/>
      <c r="D322" s="30" t="n"/>
      <c r="E322" s="87" t="n"/>
      <c r="F322" s="30" t="n"/>
      <c r="G322" s="30" t="n"/>
    </row>
    <row r="323">
      <c r="B323" s="28" t="n">
        <v>317</v>
      </c>
      <c r="C323" s="86" t="n"/>
      <c r="D323" s="30" t="n"/>
      <c r="E323" s="87" t="n"/>
      <c r="F323" s="30" t="n"/>
      <c r="G323" s="30" t="n"/>
    </row>
    <row r="324">
      <c r="B324" s="28" t="n">
        <v>318</v>
      </c>
      <c r="C324" s="86" t="n"/>
      <c r="D324" s="30" t="n"/>
      <c r="E324" s="87" t="n"/>
      <c r="F324" s="30" t="n"/>
      <c r="G324" s="30" t="n"/>
    </row>
    <row r="325">
      <c r="B325" s="28" t="n">
        <v>319</v>
      </c>
      <c r="C325" s="86" t="n"/>
      <c r="D325" s="30" t="n"/>
      <c r="E325" s="87" t="n"/>
      <c r="F325" s="30" t="n"/>
      <c r="G325" s="30" t="n"/>
    </row>
    <row r="326">
      <c r="B326" s="28" t="n">
        <v>320</v>
      </c>
      <c r="C326" s="86" t="n"/>
      <c r="D326" s="30" t="n"/>
      <c r="E326" s="87" t="n"/>
      <c r="F326" s="30" t="n"/>
      <c r="G326" s="30" t="n"/>
    </row>
    <row r="327">
      <c r="B327" s="28" t="n">
        <v>321</v>
      </c>
      <c r="C327" s="86" t="n"/>
      <c r="D327" s="30" t="n"/>
      <c r="E327" s="87" t="n"/>
      <c r="F327" s="30" t="n"/>
      <c r="G327" s="30" t="n"/>
    </row>
    <row r="328">
      <c r="B328" s="28" t="n">
        <v>322</v>
      </c>
      <c r="C328" s="86" t="n"/>
      <c r="D328" s="30" t="n"/>
      <c r="E328" s="87" t="n"/>
      <c r="F328" s="30" t="n"/>
      <c r="G328" s="30" t="n"/>
    </row>
    <row r="329">
      <c r="B329" s="28" t="n">
        <v>323</v>
      </c>
      <c r="C329" s="86" t="n"/>
      <c r="D329" s="30" t="n"/>
      <c r="E329" s="87" t="n"/>
      <c r="F329" s="30" t="n"/>
      <c r="G329" s="30" t="n"/>
    </row>
    <row r="330">
      <c r="B330" s="28" t="n">
        <v>324</v>
      </c>
      <c r="C330" s="86" t="n"/>
      <c r="D330" s="30" t="n"/>
      <c r="E330" s="87" t="n"/>
      <c r="F330" s="30" t="n"/>
      <c r="G330" s="30" t="n"/>
    </row>
    <row r="331">
      <c r="B331" s="28" t="n">
        <v>325</v>
      </c>
      <c r="C331" s="86" t="n"/>
      <c r="D331" s="30" t="n"/>
      <c r="E331" s="87" t="n"/>
      <c r="F331" s="30" t="n"/>
      <c r="G331" s="30" t="n"/>
    </row>
    <row r="332">
      <c r="B332" s="28" t="n">
        <v>326</v>
      </c>
      <c r="C332" s="86" t="n"/>
      <c r="D332" s="30" t="n"/>
      <c r="E332" s="87" t="n"/>
      <c r="F332" s="30" t="n"/>
      <c r="G332" s="30" t="n"/>
    </row>
    <row r="333">
      <c r="B333" s="28" t="n">
        <v>327</v>
      </c>
      <c r="C333" s="86" t="n"/>
      <c r="D333" s="30" t="n"/>
      <c r="E333" s="87" t="n"/>
      <c r="F333" s="30" t="n"/>
      <c r="G333" s="30" t="n"/>
    </row>
    <row r="334">
      <c r="B334" s="28" t="n">
        <v>328</v>
      </c>
      <c r="C334" s="86" t="n"/>
      <c r="D334" s="30" t="n"/>
      <c r="E334" s="87" t="n"/>
      <c r="F334" s="30" t="n"/>
      <c r="G334" s="30" t="n"/>
    </row>
    <row r="335">
      <c r="B335" s="28" t="n">
        <v>329</v>
      </c>
      <c r="C335" s="86" t="n"/>
      <c r="D335" s="30" t="n"/>
      <c r="E335" s="87" t="n"/>
      <c r="F335" s="30" t="n"/>
      <c r="G335" s="30" t="n"/>
    </row>
    <row r="336">
      <c r="B336" s="28" t="n">
        <v>330</v>
      </c>
      <c r="C336" s="86" t="n"/>
      <c r="D336" s="30" t="n"/>
      <c r="E336" s="87" t="n"/>
      <c r="F336" s="30" t="n"/>
      <c r="G336" s="30" t="n"/>
    </row>
    <row r="337">
      <c r="B337" s="28" t="n">
        <v>331</v>
      </c>
      <c r="C337" s="86" t="n"/>
      <c r="D337" s="30" t="n"/>
      <c r="E337" s="87" t="n"/>
      <c r="F337" s="30" t="n"/>
      <c r="G337" s="30" t="n"/>
    </row>
    <row r="338">
      <c r="B338" s="28" t="n">
        <v>332</v>
      </c>
      <c r="C338" s="86" t="n"/>
      <c r="D338" s="30" t="n"/>
      <c r="E338" s="87" t="n"/>
      <c r="F338" s="30" t="n"/>
      <c r="G338" s="30" t="n"/>
    </row>
    <row r="339">
      <c r="B339" s="28" t="n">
        <v>333</v>
      </c>
      <c r="C339" s="86" t="n"/>
      <c r="D339" s="30" t="n"/>
      <c r="E339" s="87" t="n"/>
      <c r="F339" s="30" t="n"/>
      <c r="G339" s="30" t="n"/>
    </row>
    <row r="340">
      <c r="B340" s="28" t="n">
        <v>334</v>
      </c>
      <c r="C340" s="86" t="n"/>
      <c r="D340" s="30" t="n"/>
      <c r="E340" s="87" t="n"/>
      <c r="F340" s="30" t="n"/>
      <c r="G340" s="30" t="n"/>
    </row>
    <row r="341">
      <c r="B341" s="28" t="n">
        <v>335</v>
      </c>
      <c r="C341" s="86" t="n"/>
      <c r="D341" s="30" t="n"/>
      <c r="E341" s="87" t="n"/>
      <c r="F341" s="30" t="n"/>
      <c r="G341" s="30" t="n"/>
    </row>
    <row r="342">
      <c r="B342" s="28" t="n">
        <v>336</v>
      </c>
      <c r="C342" s="86" t="n"/>
      <c r="D342" s="30" t="n"/>
      <c r="E342" s="87" t="n"/>
      <c r="F342" s="30" t="n"/>
      <c r="G342" s="30" t="n"/>
    </row>
    <row r="343">
      <c r="B343" s="28" t="n">
        <v>337</v>
      </c>
      <c r="C343" s="86" t="n"/>
      <c r="D343" s="30" t="n"/>
      <c r="E343" s="87" t="n"/>
      <c r="F343" s="30" t="n"/>
      <c r="G343" s="30" t="n"/>
    </row>
    <row r="344">
      <c r="B344" s="28" t="n">
        <v>338</v>
      </c>
      <c r="C344" s="86" t="n"/>
      <c r="D344" s="30" t="n"/>
      <c r="E344" s="87" t="n"/>
      <c r="F344" s="30" t="n"/>
      <c r="G344" s="30" t="n"/>
    </row>
    <row r="345">
      <c r="B345" s="28" t="n">
        <v>339</v>
      </c>
      <c r="C345" s="86" t="n"/>
      <c r="D345" s="30" t="n"/>
      <c r="E345" s="87" t="n"/>
      <c r="F345" s="30" t="n"/>
      <c r="G345" s="30" t="n"/>
    </row>
    <row r="346">
      <c r="B346" s="28" t="n">
        <v>340</v>
      </c>
      <c r="C346" s="86" t="n"/>
      <c r="D346" s="30" t="n"/>
      <c r="E346" s="87" t="n"/>
      <c r="F346" s="30" t="n"/>
      <c r="G346" s="30" t="n"/>
    </row>
    <row r="347">
      <c r="B347" s="28" t="n">
        <v>341</v>
      </c>
      <c r="C347" s="86" t="n"/>
      <c r="D347" s="30" t="n"/>
      <c r="E347" s="87" t="n"/>
      <c r="F347" s="30" t="n"/>
      <c r="G347" s="30" t="n"/>
    </row>
    <row r="348">
      <c r="B348" s="28" t="n">
        <v>342</v>
      </c>
      <c r="C348" s="86" t="n"/>
      <c r="D348" s="30" t="n"/>
      <c r="E348" s="87" t="n"/>
      <c r="F348" s="30" t="n"/>
      <c r="G348" s="30" t="n"/>
    </row>
    <row r="349">
      <c r="B349" s="28" t="n">
        <v>343</v>
      </c>
      <c r="C349" s="86" t="n"/>
      <c r="D349" s="30" t="n"/>
      <c r="E349" s="87" t="n"/>
      <c r="F349" s="30" t="n"/>
      <c r="G349" s="30" t="n"/>
    </row>
    <row r="350">
      <c r="B350" s="28" t="n">
        <v>344</v>
      </c>
      <c r="C350" s="86" t="n"/>
      <c r="D350" s="30" t="n"/>
      <c r="E350" s="87" t="n"/>
      <c r="F350" s="30" t="n"/>
      <c r="G350" s="30" t="n"/>
    </row>
    <row r="351">
      <c r="B351" s="28" t="n">
        <v>345</v>
      </c>
      <c r="C351" s="86" t="n"/>
      <c r="D351" s="30" t="n"/>
      <c r="E351" s="87" t="n"/>
      <c r="F351" s="30" t="n"/>
      <c r="G351" s="30" t="n"/>
    </row>
    <row r="352">
      <c r="B352" s="28" t="n">
        <v>346</v>
      </c>
      <c r="C352" s="86" t="n"/>
      <c r="D352" s="30" t="n"/>
      <c r="E352" s="87" t="n"/>
      <c r="F352" s="30" t="n"/>
      <c r="G352" s="30" t="n"/>
    </row>
    <row r="353">
      <c r="B353" s="28" t="n">
        <v>347</v>
      </c>
      <c r="C353" s="86" t="n"/>
      <c r="D353" s="30" t="n"/>
      <c r="E353" s="87" t="n"/>
      <c r="F353" s="30" t="n"/>
      <c r="G353" s="30" t="n"/>
    </row>
    <row r="354">
      <c r="B354" s="28" t="n">
        <v>348</v>
      </c>
      <c r="C354" s="86" t="n"/>
      <c r="D354" s="30" t="n"/>
      <c r="E354" s="87" t="n"/>
      <c r="F354" s="30" t="n"/>
      <c r="G354" s="30" t="n"/>
    </row>
    <row r="355">
      <c r="B355" s="28" t="n">
        <v>349</v>
      </c>
      <c r="C355" s="86" t="n"/>
      <c r="D355" s="30" t="n"/>
      <c r="E355" s="87" t="n"/>
      <c r="F355" s="30" t="n"/>
      <c r="G355" s="30" t="n"/>
    </row>
    <row r="356">
      <c r="B356" s="28" t="n">
        <v>350</v>
      </c>
      <c r="C356" s="86" t="n"/>
      <c r="D356" s="30" t="n"/>
      <c r="E356" s="87" t="n"/>
      <c r="F356" s="30" t="n"/>
      <c r="G356" s="30" t="n"/>
    </row>
    <row r="357">
      <c r="B357" s="28" t="n">
        <v>351</v>
      </c>
      <c r="C357" s="86" t="n"/>
      <c r="D357" s="30" t="n"/>
      <c r="E357" s="87" t="n"/>
      <c r="F357" s="30" t="n"/>
      <c r="G357" s="30" t="n"/>
    </row>
    <row r="358">
      <c r="B358" s="28" t="n">
        <v>352</v>
      </c>
      <c r="C358" s="86" t="n"/>
      <c r="D358" s="30" t="n"/>
      <c r="E358" s="87" t="n"/>
      <c r="F358" s="30" t="n"/>
      <c r="G358" s="30" t="n"/>
    </row>
    <row r="359">
      <c r="B359" s="28" t="n">
        <v>353</v>
      </c>
      <c r="C359" s="86" t="n"/>
      <c r="D359" s="30" t="n"/>
      <c r="E359" s="87" t="n"/>
      <c r="F359" s="30" t="n"/>
      <c r="G359" s="30" t="n"/>
    </row>
    <row r="360">
      <c r="B360" s="28" t="n">
        <v>354</v>
      </c>
      <c r="C360" s="86" t="n"/>
      <c r="D360" s="30" t="n"/>
      <c r="E360" s="87" t="n"/>
      <c r="F360" s="30" t="n"/>
      <c r="G360" s="30" t="n"/>
    </row>
    <row r="361">
      <c r="B361" s="28" t="n">
        <v>355</v>
      </c>
      <c r="C361" s="86" t="n"/>
      <c r="D361" s="30" t="n"/>
      <c r="E361" s="87" t="n"/>
      <c r="F361" s="30" t="n"/>
      <c r="G361" s="30" t="n"/>
    </row>
    <row r="362">
      <c r="B362" s="28" t="n">
        <v>356</v>
      </c>
      <c r="C362" s="86" t="n"/>
      <c r="D362" s="30" t="n"/>
      <c r="E362" s="87" t="n"/>
      <c r="F362" s="30" t="n"/>
      <c r="G362" s="30" t="n"/>
    </row>
    <row r="363">
      <c r="B363" s="28" t="n">
        <v>357</v>
      </c>
      <c r="C363" s="86" t="n"/>
      <c r="D363" s="30" t="n"/>
      <c r="E363" s="87" t="n"/>
      <c r="F363" s="30" t="n"/>
      <c r="G363" s="30" t="n"/>
    </row>
    <row r="364">
      <c r="B364" s="28" t="n">
        <v>358</v>
      </c>
      <c r="C364" s="86" t="n"/>
      <c r="D364" s="30" t="n"/>
      <c r="E364" s="87" t="n"/>
      <c r="F364" s="30" t="n"/>
      <c r="G364" s="30" t="n"/>
    </row>
    <row r="365">
      <c r="B365" s="28" t="n">
        <v>359</v>
      </c>
      <c r="C365" s="86" t="n"/>
      <c r="D365" s="30" t="n"/>
      <c r="E365" s="87" t="n"/>
      <c r="F365" s="30" t="n"/>
      <c r="G365" s="30" t="n"/>
    </row>
    <row r="366">
      <c r="B366" s="28" t="n">
        <v>360</v>
      </c>
      <c r="C366" s="86" t="n"/>
      <c r="D366" s="30" t="n"/>
      <c r="E366" s="87" t="n"/>
      <c r="F366" s="30" t="n"/>
      <c r="G366" s="30" t="n"/>
    </row>
    <row r="367">
      <c r="B367" s="28" t="n">
        <v>361</v>
      </c>
      <c r="C367" s="86" t="n"/>
      <c r="D367" s="30" t="n"/>
      <c r="E367" s="87" t="n"/>
      <c r="F367" s="30" t="n"/>
      <c r="G367" s="30" t="n"/>
    </row>
    <row r="368">
      <c r="B368" s="28" t="n">
        <v>362</v>
      </c>
      <c r="C368" s="86" t="n"/>
      <c r="D368" s="30" t="n"/>
      <c r="E368" s="87" t="n"/>
      <c r="F368" s="30" t="n"/>
      <c r="G368" s="30" t="n"/>
    </row>
    <row r="369">
      <c r="B369" s="28" t="n">
        <v>363</v>
      </c>
      <c r="C369" s="86" t="n"/>
      <c r="D369" s="30" t="n"/>
      <c r="E369" s="87" t="n"/>
      <c r="F369" s="30" t="n"/>
      <c r="G369" s="30" t="n"/>
    </row>
    <row r="370">
      <c r="B370" s="28" t="n">
        <v>364</v>
      </c>
      <c r="C370" s="86" t="n"/>
      <c r="D370" s="30" t="n"/>
      <c r="E370" s="87" t="n"/>
      <c r="F370" s="30" t="n"/>
      <c r="G370" s="30" t="n"/>
    </row>
    <row r="371">
      <c r="B371" s="28" t="n">
        <v>365</v>
      </c>
      <c r="C371" s="86" t="n"/>
      <c r="D371" s="30" t="n"/>
      <c r="E371" s="87" t="n"/>
      <c r="F371" s="30" t="n"/>
      <c r="G371" s="30" t="n"/>
    </row>
    <row r="372">
      <c r="B372" s="28" t="n">
        <v>366</v>
      </c>
      <c r="C372" s="86" t="n"/>
      <c r="D372" s="30" t="n"/>
      <c r="E372" s="87" t="n"/>
      <c r="F372" s="30" t="n"/>
      <c r="G372" s="30" t="n"/>
    </row>
    <row r="373">
      <c r="B373" s="28" t="n">
        <v>367</v>
      </c>
      <c r="C373" s="86" t="n"/>
      <c r="D373" s="30" t="n"/>
      <c r="E373" s="87" t="n"/>
      <c r="F373" s="30" t="n"/>
      <c r="G373" s="30" t="n"/>
    </row>
    <row r="374">
      <c r="B374" s="28" t="n">
        <v>368</v>
      </c>
      <c r="C374" s="86" t="n"/>
      <c r="D374" s="30" t="n"/>
      <c r="E374" s="87" t="n"/>
      <c r="F374" s="30" t="n"/>
      <c r="G374" s="30" t="n"/>
    </row>
    <row r="375">
      <c r="B375" s="28" t="n">
        <v>369</v>
      </c>
      <c r="C375" s="86" t="n"/>
      <c r="D375" s="30" t="n"/>
      <c r="E375" s="87" t="n"/>
      <c r="F375" s="30" t="n"/>
      <c r="G375" s="30" t="n"/>
    </row>
    <row r="376">
      <c r="B376" s="28" t="n">
        <v>370</v>
      </c>
      <c r="C376" s="86" t="n"/>
      <c r="D376" s="30" t="n"/>
      <c r="E376" s="87" t="n"/>
      <c r="F376" s="30" t="n"/>
      <c r="G376" s="30" t="n"/>
    </row>
    <row r="377">
      <c r="B377" s="28" t="n">
        <v>371</v>
      </c>
      <c r="C377" s="86" t="n"/>
      <c r="D377" s="30" t="n"/>
      <c r="E377" s="87" t="n"/>
      <c r="F377" s="30" t="n"/>
      <c r="G377" s="30" t="n"/>
    </row>
    <row r="378">
      <c r="B378" s="28" t="n">
        <v>372</v>
      </c>
      <c r="C378" s="86" t="n"/>
      <c r="D378" s="30" t="n"/>
      <c r="E378" s="87" t="n"/>
      <c r="F378" s="30" t="n"/>
      <c r="G378" s="30" t="n"/>
    </row>
    <row r="379">
      <c r="B379" s="28" t="n">
        <v>373</v>
      </c>
      <c r="C379" s="86" t="n"/>
      <c r="D379" s="30" t="n"/>
      <c r="E379" s="87" t="n"/>
      <c r="F379" s="30" t="n"/>
      <c r="G379" s="30" t="n"/>
    </row>
    <row r="380">
      <c r="B380" s="28" t="n">
        <v>374</v>
      </c>
      <c r="C380" s="86" t="n"/>
      <c r="D380" s="30" t="n"/>
      <c r="E380" s="87" t="n"/>
      <c r="F380" s="30" t="n"/>
      <c r="G380" s="30" t="n"/>
    </row>
    <row r="381">
      <c r="B381" s="28" t="n">
        <v>375</v>
      </c>
      <c r="C381" s="86" t="n"/>
      <c r="D381" s="30" t="n"/>
      <c r="E381" s="87" t="n"/>
      <c r="F381" s="30" t="n"/>
      <c r="G381" s="30" t="n"/>
    </row>
    <row r="382">
      <c r="B382" s="28" t="n">
        <v>376</v>
      </c>
      <c r="C382" s="86" t="n"/>
      <c r="D382" s="30" t="n"/>
      <c r="E382" s="87" t="n"/>
      <c r="F382" s="30" t="n"/>
      <c r="G382" s="30" t="n"/>
    </row>
    <row r="383">
      <c r="B383" s="28" t="n">
        <v>377</v>
      </c>
      <c r="C383" s="86" t="n"/>
      <c r="D383" s="30" t="n"/>
      <c r="E383" s="87" t="n"/>
      <c r="F383" s="30" t="n"/>
      <c r="G383" s="30" t="n"/>
    </row>
    <row r="384">
      <c r="B384" s="28" t="n">
        <v>378</v>
      </c>
      <c r="C384" s="86" t="n"/>
      <c r="D384" s="30" t="n"/>
      <c r="E384" s="87" t="n"/>
      <c r="F384" s="30" t="n"/>
      <c r="G384" s="30" t="n"/>
    </row>
    <row r="385">
      <c r="B385" s="28" t="n">
        <v>379</v>
      </c>
      <c r="C385" s="86" t="n"/>
      <c r="D385" s="30" t="n"/>
      <c r="E385" s="87" t="n"/>
      <c r="F385" s="30" t="n"/>
      <c r="G385" s="30" t="n"/>
    </row>
    <row r="386">
      <c r="B386" s="28" t="n">
        <v>380</v>
      </c>
      <c r="C386" s="86" t="n"/>
      <c r="D386" s="30" t="n"/>
      <c r="E386" s="87" t="n"/>
      <c r="F386" s="30" t="n"/>
      <c r="G386" s="30" t="n"/>
    </row>
    <row r="387">
      <c r="B387" s="28" t="n">
        <v>381</v>
      </c>
      <c r="C387" s="86" t="n"/>
      <c r="D387" s="30" t="n"/>
      <c r="E387" s="87" t="n"/>
      <c r="F387" s="30" t="n"/>
      <c r="G387" s="30" t="n"/>
    </row>
    <row r="388">
      <c r="B388" s="28" t="n">
        <v>382</v>
      </c>
      <c r="C388" s="86" t="n"/>
      <c r="D388" s="30" t="n"/>
      <c r="E388" s="87" t="n"/>
      <c r="F388" s="30" t="n"/>
      <c r="G388" s="30" t="n"/>
    </row>
    <row r="389">
      <c r="B389" s="28" t="n">
        <v>383</v>
      </c>
      <c r="C389" s="86" t="n"/>
      <c r="D389" s="30" t="n"/>
      <c r="E389" s="87" t="n"/>
      <c r="F389" s="30" t="n"/>
      <c r="G389" s="30" t="n"/>
    </row>
    <row r="390">
      <c r="B390" s="28" t="n">
        <v>384</v>
      </c>
      <c r="C390" s="86" t="n"/>
      <c r="D390" s="30" t="n"/>
      <c r="E390" s="87" t="n"/>
      <c r="F390" s="30" t="n"/>
      <c r="G390" s="30" t="n"/>
    </row>
    <row r="391">
      <c r="B391" s="28" t="n">
        <v>385</v>
      </c>
      <c r="C391" s="86" t="n"/>
      <c r="D391" s="30" t="n"/>
      <c r="E391" s="87" t="n"/>
      <c r="F391" s="30" t="n"/>
      <c r="G391" s="30" t="n"/>
    </row>
    <row r="392">
      <c r="B392" s="28" t="n">
        <v>386</v>
      </c>
      <c r="C392" s="86" t="n"/>
      <c r="D392" s="30" t="n"/>
      <c r="E392" s="87" t="n"/>
      <c r="F392" s="30" t="n"/>
      <c r="G392" s="30" t="n"/>
    </row>
    <row r="393">
      <c r="B393" s="28" t="n">
        <v>387</v>
      </c>
      <c r="C393" s="86" t="n"/>
      <c r="D393" s="30" t="n"/>
      <c r="E393" s="87" t="n"/>
      <c r="F393" s="30" t="n"/>
      <c r="G393" s="30" t="n"/>
    </row>
    <row r="394">
      <c r="B394" s="28" t="n">
        <v>388</v>
      </c>
      <c r="C394" s="86" t="n"/>
      <c r="D394" s="30" t="n"/>
      <c r="E394" s="87" t="n"/>
      <c r="F394" s="30" t="n"/>
      <c r="G394" s="30" t="n"/>
    </row>
    <row r="395">
      <c r="B395" s="28" t="n">
        <v>389</v>
      </c>
      <c r="C395" s="86" t="n"/>
      <c r="D395" s="30" t="n"/>
      <c r="E395" s="87" t="n"/>
      <c r="F395" s="30" t="n"/>
      <c r="G395" s="30" t="n"/>
    </row>
    <row r="396">
      <c r="B396" s="28" t="n">
        <v>390</v>
      </c>
      <c r="C396" s="86" t="n"/>
      <c r="D396" s="30" t="n"/>
      <c r="E396" s="87" t="n"/>
      <c r="F396" s="30" t="n"/>
      <c r="G396" s="30" t="n"/>
    </row>
    <row r="397">
      <c r="B397" s="28" t="n">
        <v>391</v>
      </c>
      <c r="C397" s="86" t="n"/>
      <c r="D397" s="30" t="n"/>
      <c r="E397" s="87" t="n"/>
      <c r="F397" s="30" t="n"/>
      <c r="G397" s="30" t="n"/>
    </row>
    <row r="398">
      <c r="B398" s="28" t="n">
        <v>392</v>
      </c>
      <c r="C398" s="86" t="n"/>
      <c r="D398" s="30" t="n"/>
      <c r="E398" s="87" t="n"/>
      <c r="F398" s="30" t="n"/>
      <c r="G398" s="30" t="n"/>
    </row>
    <row r="399">
      <c r="B399" s="28" t="n">
        <v>393</v>
      </c>
      <c r="C399" s="86" t="n"/>
      <c r="D399" s="30" t="n"/>
      <c r="E399" s="87" t="n"/>
      <c r="F399" s="30" t="n"/>
      <c r="G399" s="30" t="n"/>
    </row>
    <row r="400">
      <c r="B400" s="28" t="n">
        <v>394</v>
      </c>
      <c r="C400" s="86" t="n"/>
      <c r="D400" s="30" t="n"/>
      <c r="E400" s="87" t="n"/>
      <c r="F400" s="30" t="n"/>
      <c r="G400" s="30" t="n"/>
    </row>
    <row r="401">
      <c r="B401" s="28" t="n">
        <v>395</v>
      </c>
      <c r="C401" s="86" t="n"/>
      <c r="D401" s="30" t="n"/>
      <c r="E401" s="87" t="n"/>
      <c r="F401" s="30" t="n"/>
      <c r="G401" s="30" t="n"/>
    </row>
    <row r="402">
      <c r="B402" s="28" t="n">
        <v>396</v>
      </c>
      <c r="C402" s="86" t="n"/>
      <c r="D402" s="30" t="n"/>
      <c r="E402" s="87" t="n"/>
      <c r="F402" s="30" t="n"/>
      <c r="G402" s="30" t="n"/>
    </row>
    <row r="403">
      <c r="B403" s="28" t="n">
        <v>397</v>
      </c>
      <c r="C403" s="86" t="n"/>
      <c r="D403" s="30" t="n"/>
      <c r="E403" s="87" t="n"/>
      <c r="F403" s="30" t="n"/>
      <c r="G403" s="30" t="n"/>
    </row>
    <row r="404">
      <c r="B404" s="28" t="n">
        <v>398</v>
      </c>
      <c r="C404" s="86" t="n"/>
      <c r="D404" s="30" t="n"/>
      <c r="E404" s="87" t="n"/>
      <c r="F404" s="30" t="n"/>
      <c r="G404" s="30" t="n"/>
    </row>
    <row r="405">
      <c r="B405" s="28" t="n">
        <v>399</v>
      </c>
      <c r="C405" s="86" t="n"/>
      <c r="D405" s="30" t="n"/>
      <c r="E405" s="87" t="n"/>
      <c r="F405" s="30" t="n"/>
      <c r="G405" s="30" t="n"/>
    </row>
    <row r="406">
      <c r="B406" s="28" t="n">
        <v>400</v>
      </c>
      <c r="C406" s="86" t="n"/>
      <c r="D406" s="30" t="n"/>
      <c r="E406" s="87" t="n"/>
      <c r="F406" s="30" t="n"/>
      <c r="G406" s="30" t="n"/>
    </row>
    <row r="407">
      <c r="B407" s="28" t="n">
        <v>401</v>
      </c>
      <c r="C407" s="86" t="n"/>
      <c r="D407" s="30" t="n"/>
      <c r="E407" s="87" t="n"/>
      <c r="F407" s="30" t="n"/>
      <c r="G407" s="30" t="n"/>
    </row>
    <row r="408">
      <c r="B408" s="28" t="n">
        <v>402</v>
      </c>
      <c r="C408" s="86" t="n"/>
      <c r="D408" s="30" t="n"/>
      <c r="E408" s="87" t="n"/>
      <c r="F408" s="30" t="n"/>
      <c r="G408" s="30" t="n"/>
    </row>
    <row r="409">
      <c r="B409" s="28" t="n">
        <v>403</v>
      </c>
      <c r="C409" s="86" t="n"/>
      <c r="D409" s="30" t="n"/>
      <c r="E409" s="87" t="n"/>
      <c r="F409" s="30" t="n"/>
      <c r="G409" s="30" t="n"/>
    </row>
    <row r="410">
      <c r="B410" s="28" t="n">
        <v>404</v>
      </c>
      <c r="C410" s="86" t="n"/>
      <c r="D410" s="30" t="n"/>
      <c r="E410" s="87" t="n"/>
      <c r="F410" s="30" t="n"/>
      <c r="G410" s="30" t="n"/>
    </row>
    <row r="411">
      <c r="B411" s="28" t="n">
        <v>405</v>
      </c>
      <c r="C411" s="86" t="n"/>
      <c r="D411" s="30" t="n"/>
      <c r="E411" s="87" t="n"/>
      <c r="F411" s="30" t="n"/>
      <c r="G411" s="30" t="n"/>
    </row>
    <row r="412">
      <c r="B412" s="28" t="n">
        <v>406</v>
      </c>
      <c r="C412" s="86" t="n"/>
      <c r="D412" s="30" t="n"/>
      <c r="E412" s="87" t="n"/>
      <c r="F412" s="30" t="n"/>
      <c r="G412" s="30" t="n"/>
    </row>
    <row r="413">
      <c r="B413" s="28" t="n">
        <v>407</v>
      </c>
      <c r="C413" s="86" t="n"/>
      <c r="D413" s="30" t="n"/>
      <c r="E413" s="87" t="n"/>
      <c r="F413" s="30" t="n"/>
      <c r="G413" s="30" t="n"/>
    </row>
    <row r="414">
      <c r="B414" s="28" t="n">
        <v>408</v>
      </c>
      <c r="C414" s="86" t="n"/>
      <c r="D414" s="30" t="n"/>
      <c r="E414" s="87" t="n"/>
      <c r="F414" s="30" t="n"/>
      <c r="G414" s="30" t="n"/>
    </row>
    <row r="415">
      <c r="B415" s="28" t="n">
        <v>409</v>
      </c>
      <c r="C415" s="86" t="n"/>
      <c r="D415" s="30" t="n"/>
      <c r="E415" s="87" t="n"/>
      <c r="F415" s="30" t="n"/>
      <c r="G415" s="30" t="n"/>
    </row>
    <row r="416">
      <c r="B416" s="28" t="n">
        <v>410</v>
      </c>
      <c r="C416" s="86" t="n"/>
      <c r="D416" s="30" t="n"/>
      <c r="E416" s="87" t="n"/>
      <c r="F416" s="30" t="n"/>
      <c r="G416" s="30" t="n"/>
    </row>
    <row r="417">
      <c r="B417" s="28" t="n">
        <v>411</v>
      </c>
      <c r="C417" s="86" t="n"/>
      <c r="D417" s="30" t="n"/>
      <c r="E417" s="87" t="n"/>
      <c r="F417" s="30" t="n"/>
      <c r="G417" s="30" t="n"/>
    </row>
    <row r="418">
      <c r="B418" s="28" t="n">
        <v>412</v>
      </c>
      <c r="C418" s="86" t="n"/>
      <c r="D418" s="30" t="n"/>
      <c r="E418" s="87" t="n"/>
      <c r="F418" s="30" t="n"/>
      <c r="G418" s="30" t="n"/>
    </row>
    <row r="419">
      <c r="B419" s="28" t="n">
        <v>413</v>
      </c>
      <c r="C419" s="86" t="n"/>
      <c r="D419" s="30" t="n"/>
      <c r="E419" s="87" t="n"/>
      <c r="F419" s="30" t="n"/>
      <c r="G419" s="30" t="n"/>
    </row>
    <row r="420">
      <c r="B420" s="28" t="n">
        <v>414</v>
      </c>
      <c r="C420" s="86" t="n"/>
      <c r="D420" s="30" t="n"/>
      <c r="E420" s="87" t="n"/>
      <c r="F420" s="30" t="n"/>
      <c r="G420" s="30" t="n"/>
    </row>
    <row r="421">
      <c r="B421" s="28" t="n">
        <v>415</v>
      </c>
      <c r="C421" s="86" t="n"/>
      <c r="D421" s="30" t="n"/>
      <c r="E421" s="87" t="n"/>
      <c r="F421" s="30" t="n"/>
      <c r="G421" s="30" t="n"/>
    </row>
    <row r="422">
      <c r="B422" s="28" t="n">
        <v>416</v>
      </c>
      <c r="C422" s="86" t="n"/>
      <c r="D422" s="30" t="n"/>
      <c r="E422" s="87" t="n"/>
      <c r="F422" s="30" t="n"/>
      <c r="G422" s="30" t="n"/>
    </row>
    <row r="423">
      <c r="B423" s="28" t="n">
        <v>417</v>
      </c>
      <c r="C423" s="86" t="n"/>
      <c r="D423" s="30" t="n"/>
      <c r="E423" s="87" t="n"/>
      <c r="F423" s="30" t="n"/>
      <c r="G423" s="30" t="n"/>
    </row>
    <row r="424">
      <c r="B424" s="28" t="n">
        <v>418</v>
      </c>
      <c r="C424" s="86" t="n"/>
      <c r="D424" s="30" t="n"/>
      <c r="E424" s="87" t="n"/>
      <c r="F424" s="30" t="n"/>
      <c r="G424" s="30" t="n"/>
    </row>
    <row r="425">
      <c r="B425" s="28" t="n">
        <v>419</v>
      </c>
      <c r="C425" s="86" t="n"/>
      <c r="D425" s="30" t="n"/>
      <c r="E425" s="87" t="n"/>
      <c r="F425" s="30" t="n"/>
      <c r="G425" s="30" t="n"/>
    </row>
    <row r="426">
      <c r="B426" s="28" t="n">
        <v>420</v>
      </c>
      <c r="C426" s="86" t="n"/>
      <c r="D426" s="30" t="n"/>
      <c r="E426" s="87" t="n"/>
      <c r="F426" s="30" t="n"/>
      <c r="G426" s="30" t="n"/>
    </row>
    <row r="427">
      <c r="B427" s="28" t="n">
        <v>421</v>
      </c>
      <c r="C427" s="86" t="n"/>
      <c r="D427" s="30" t="n"/>
      <c r="E427" s="87" t="n"/>
      <c r="F427" s="30" t="n"/>
      <c r="G427" s="30" t="n"/>
    </row>
    <row r="428">
      <c r="B428" s="28" t="n">
        <v>422</v>
      </c>
      <c r="C428" s="86" t="n"/>
      <c r="D428" s="30" t="n"/>
      <c r="E428" s="87" t="n"/>
      <c r="F428" s="30" t="n"/>
      <c r="G428" s="30" t="n"/>
    </row>
    <row r="429">
      <c r="B429" s="28" t="n">
        <v>423</v>
      </c>
      <c r="C429" s="86" t="n"/>
      <c r="D429" s="30" t="n"/>
      <c r="E429" s="87" t="n"/>
      <c r="F429" s="30" t="n"/>
      <c r="G429" s="30" t="n"/>
    </row>
    <row r="430">
      <c r="B430" s="28" t="n">
        <v>424</v>
      </c>
      <c r="C430" s="86" t="n"/>
      <c r="D430" s="30" t="n"/>
      <c r="E430" s="87" t="n"/>
      <c r="F430" s="30" t="n"/>
      <c r="G430" s="30" t="n"/>
    </row>
    <row r="431">
      <c r="B431" s="28" t="n">
        <v>425</v>
      </c>
      <c r="C431" s="86" t="n"/>
      <c r="D431" s="30" t="n"/>
      <c r="E431" s="87" t="n"/>
      <c r="F431" s="30" t="n"/>
      <c r="G431" s="30" t="n"/>
    </row>
    <row r="432">
      <c r="B432" s="28" t="n">
        <v>426</v>
      </c>
      <c r="C432" s="86" t="n"/>
      <c r="D432" s="30" t="n"/>
      <c r="E432" s="87" t="n"/>
      <c r="F432" s="30" t="n"/>
      <c r="G432" s="30" t="n"/>
    </row>
    <row r="433">
      <c r="B433" s="28" t="n">
        <v>427</v>
      </c>
      <c r="C433" s="86" t="n"/>
      <c r="D433" s="30" t="n"/>
      <c r="E433" s="87" t="n"/>
      <c r="F433" s="30" t="n"/>
      <c r="G433" s="30" t="n"/>
    </row>
    <row r="434">
      <c r="B434" s="28" t="n">
        <v>428</v>
      </c>
      <c r="C434" s="86" t="n"/>
      <c r="D434" s="30" t="n"/>
      <c r="E434" s="87" t="n"/>
      <c r="F434" s="30" t="n"/>
      <c r="G434" s="30" t="n"/>
    </row>
    <row r="435">
      <c r="B435" s="28" t="n">
        <v>429</v>
      </c>
      <c r="C435" s="86" t="n"/>
      <c r="D435" s="30" t="n"/>
      <c r="E435" s="87" t="n"/>
      <c r="F435" s="30" t="n"/>
      <c r="G435" s="30" t="n"/>
    </row>
    <row r="436">
      <c r="B436" s="28" t="n">
        <v>430</v>
      </c>
      <c r="C436" s="86" t="n"/>
      <c r="D436" s="30" t="n"/>
      <c r="E436" s="87" t="n"/>
      <c r="F436" s="30" t="n"/>
      <c r="G436" s="30" t="n"/>
    </row>
    <row r="437">
      <c r="B437" s="28" t="n">
        <v>431</v>
      </c>
      <c r="C437" s="86" t="n"/>
      <c r="D437" s="30" t="n"/>
      <c r="E437" s="87" t="n"/>
      <c r="F437" s="30" t="n"/>
      <c r="G437" s="30" t="n"/>
    </row>
    <row r="438">
      <c r="B438" s="28" t="n">
        <v>432</v>
      </c>
      <c r="C438" s="86" t="n"/>
      <c r="D438" s="30" t="n"/>
      <c r="E438" s="87" t="n"/>
      <c r="F438" s="30" t="n"/>
      <c r="G438" s="30" t="n"/>
    </row>
    <row r="439">
      <c r="B439" s="28" t="n">
        <v>433</v>
      </c>
      <c r="C439" s="86" t="n"/>
      <c r="D439" s="30" t="n"/>
      <c r="E439" s="87" t="n"/>
      <c r="F439" s="30" t="n"/>
      <c r="G439" s="30" t="n"/>
    </row>
    <row r="440">
      <c r="B440" s="28" t="n">
        <v>434</v>
      </c>
      <c r="C440" s="86" t="n"/>
      <c r="D440" s="30" t="n"/>
      <c r="E440" s="87" t="n"/>
      <c r="F440" s="30" t="n"/>
      <c r="G440" s="30" t="n"/>
    </row>
    <row r="441">
      <c r="B441" s="28" t="n">
        <v>435</v>
      </c>
      <c r="C441" s="86" t="n"/>
      <c r="D441" s="30" t="n"/>
      <c r="E441" s="87" t="n"/>
      <c r="F441" s="30" t="n"/>
      <c r="G441" s="30" t="n"/>
    </row>
    <row r="442">
      <c r="B442" s="28" t="n">
        <v>436</v>
      </c>
      <c r="C442" s="86" t="n"/>
      <c r="D442" s="30" t="n"/>
      <c r="E442" s="87" t="n"/>
      <c r="F442" s="30" t="n"/>
      <c r="G442" s="30" t="n"/>
    </row>
    <row r="443">
      <c r="B443" s="28" t="n">
        <v>437</v>
      </c>
      <c r="C443" s="86" t="n"/>
      <c r="D443" s="30" t="n"/>
      <c r="E443" s="87" t="n"/>
      <c r="F443" s="30" t="n"/>
      <c r="G443" s="30" t="n"/>
    </row>
    <row r="444">
      <c r="B444" s="28" t="n">
        <v>438</v>
      </c>
      <c r="C444" s="86" t="n"/>
      <c r="D444" s="30" t="n"/>
      <c r="E444" s="87" t="n"/>
      <c r="F444" s="30" t="n"/>
      <c r="G444" s="30" t="n"/>
    </row>
    <row r="445">
      <c r="B445" s="28" t="n">
        <v>439</v>
      </c>
      <c r="C445" s="86" t="n"/>
      <c r="D445" s="30" t="n"/>
      <c r="E445" s="87" t="n"/>
      <c r="F445" s="30" t="n"/>
      <c r="G445" s="30" t="n"/>
    </row>
    <row r="446">
      <c r="B446" s="28" t="n">
        <v>440</v>
      </c>
      <c r="C446" s="86" t="n"/>
      <c r="D446" s="30" t="n"/>
      <c r="E446" s="87" t="n"/>
      <c r="F446" s="30" t="n"/>
      <c r="G446" s="30" t="n"/>
    </row>
    <row r="447">
      <c r="B447" s="28" t="n">
        <v>441</v>
      </c>
      <c r="C447" s="86" t="n"/>
      <c r="D447" s="30" t="n"/>
      <c r="E447" s="87" t="n"/>
      <c r="F447" s="30" t="n"/>
      <c r="G447" s="30" t="n"/>
    </row>
    <row r="448">
      <c r="B448" s="28" t="n">
        <v>442</v>
      </c>
      <c r="C448" s="86" t="n"/>
      <c r="D448" s="30" t="n"/>
      <c r="E448" s="87" t="n"/>
      <c r="F448" s="30" t="n"/>
      <c r="G448" s="30" t="n"/>
    </row>
    <row r="449">
      <c r="B449" s="28" t="n">
        <v>443</v>
      </c>
      <c r="C449" s="86" t="n"/>
      <c r="D449" s="30" t="n"/>
      <c r="E449" s="87" t="n"/>
      <c r="F449" s="30" t="n"/>
      <c r="G449" s="30" t="n"/>
    </row>
    <row r="450">
      <c r="B450" s="28" t="n">
        <v>444</v>
      </c>
      <c r="C450" s="86" t="n"/>
      <c r="D450" s="30" t="n"/>
      <c r="E450" s="87" t="n"/>
      <c r="F450" s="30" t="n"/>
      <c r="G450" s="30" t="n"/>
    </row>
    <row r="451">
      <c r="B451" s="28" t="n">
        <v>445</v>
      </c>
      <c r="C451" s="86" t="n"/>
      <c r="D451" s="30" t="n"/>
      <c r="E451" s="87" t="n"/>
      <c r="F451" s="30" t="n"/>
      <c r="G451" s="30" t="n"/>
    </row>
    <row r="452">
      <c r="B452" s="28" t="n">
        <v>446</v>
      </c>
      <c r="C452" s="86" t="n"/>
      <c r="D452" s="30" t="n"/>
      <c r="E452" s="87" t="n"/>
      <c r="F452" s="30" t="n"/>
      <c r="G452" s="30" t="n"/>
    </row>
    <row r="453">
      <c r="B453" s="28" t="n">
        <v>447</v>
      </c>
      <c r="C453" s="86" t="n"/>
      <c r="D453" s="30" t="n"/>
      <c r="E453" s="87" t="n"/>
      <c r="F453" s="30" t="n"/>
      <c r="G453" s="30" t="n"/>
    </row>
    <row r="454">
      <c r="B454" s="28" t="n">
        <v>448</v>
      </c>
      <c r="C454" s="86" t="n"/>
      <c r="D454" s="30" t="n"/>
      <c r="E454" s="87" t="n"/>
      <c r="F454" s="30" t="n"/>
      <c r="G454" s="30" t="n"/>
    </row>
    <row r="455">
      <c r="B455" s="28" t="n">
        <v>449</v>
      </c>
      <c r="C455" s="86" t="n"/>
      <c r="D455" s="30" t="n"/>
      <c r="E455" s="87" t="n"/>
      <c r="F455" s="30" t="n"/>
      <c r="G455" s="30" t="n"/>
    </row>
    <row r="456">
      <c r="B456" s="28" t="n">
        <v>450</v>
      </c>
      <c r="C456" s="86" t="n"/>
      <c r="D456" s="30" t="n"/>
      <c r="E456" s="87" t="n"/>
      <c r="F456" s="30" t="n"/>
      <c r="G456" s="30" t="n"/>
    </row>
  </sheetData>
  <mergeCells count="2">
    <mergeCell ref="B3:G3"/>
    <mergeCell ref="B2:G2"/>
  </mergeCells>
  <dataValidations count="1">
    <dataValidation sqref="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showDropDown="0" showInputMessage="0" showErrorMessage="0" allowBlank="1" type="list">
      <formula1>"Solo son RD$200 (café, delivery, snack),Suscripciones olvidadas,Compré porque estaba en oferta,Gustico (me lo merezco),Compra por impulso,Gasto necesario,Otro"</formula1>
    </dataValidation>
  </dataValidations>
  <printOptions horizontalCentered="1"/>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2:G60"/>
  <sheetViews>
    <sheetView showGridLines="0" workbookViewId="0">
      <selection activeCell="A1" sqref="A1"/>
    </sheetView>
  </sheetViews>
  <sheetFormatPr baseColWidth="8" defaultRowHeight="15"/>
  <cols>
    <col width="2.5" customWidth="1" min="1" max="1"/>
    <col width="36" customWidth="1" min="2" max="2"/>
    <col width="28" customWidth="1" min="3" max="3"/>
    <col width="20" customWidth="1" min="4" max="4"/>
    <col width="22" customWidth="1" min="5" max="5"/>
    <col width="22" customWidth="1" min="6" max="6"/>
    <col width="20" customWidth="1" min="7" max="7"/>
  </cols>
  <sheetData>
    <row r="1" ht="78" customHeight="1"/>
    <row r="2" ht="30" customHeight="1">
      <c r="B2" s="32" t="inlineStr">
        <is>
          <t>TU DIAGNÓSTICO</t>
        </is>
      </c>
    </row>
    <row r="3">
      <c r="B3" s="26" t="inlineStr">
        <is>
          <t>Esta hoja se llena sola con lo que anotas en REGISTRO. No escribas nada aquí.</t>
        </is>
      </c>
    </row>
    <row r="5" ht="22" customHeight="1">
      <c r="B5" s="5" t="inlineStr">
        <is>
          <t>LO PRIMERO: ¿CUÁNTO LLEVAS MEDIDO?</t>
        </is>
      </c>
    </row>
    <row r="6">
      <c r="B6" s="12" t="inlineStr">
        <is>
          <t>Gastos anotados</t>
        </is>
      </c>
      <c r="C6" s="33">
        <f>COUNT(REGISTRO!$E$7:$E$456)</f>
        <v/>
      </c>
    </row>
    <row r="7">
      <c r="B7" s="12" t="inlineStr">
        <is>
          <t>Días midiendo</t>
        </is>
      </c>
      <c r="C7" s="33">
        <f>IF(COUNT(REGISTRO!$C$7:$C$456)=0,0,MAX(REGISTRO!$C$7:$C$456)-BIENVENIDO!$C$40+1)</f>
        <v/>
      </c>
    </row>
    <row r="8">
      <c r="B8" s="12" t="inlineStr">
        <is>
          <t>Total registrado</t>
        </is>
      </c>
      <c r="C8" s="88">
        <f>SUM(REGISTRO!$E$7:$E$456)</f>
        <v/>
      </c>
    </row>
    <row r="9" ht="24" customHeight="1">
      <c r="B9" s="12" t="inlineStr">
        <is>
          <t>Tu avance</t>
        </is>
      </c>
      <c r="C9" s="35">
        <f>REPT("█",MIN(30,ROUNDDOWN($C$7/3,0)))&amp;REPT("░",30-MIN(30,ROUNDDOWN($C$7/3,0)))</f>
        <v/>
      </c>
      <c r="D9" s="36" t="n"/>
      <c r="E9" s="36" t="n"/>
      <c r="F9" s="37" t="n"/>
      <c r="G9" s="38">
        <f>$C$7&amp;" de 90 días"</f>
        <v/>
      </c>
    </row>
    <row r="10" ht="24" customHeight="1">
      <c r="B10" s="39">
        <f>IF($C$7=0,"FASE 1 · El primer gasto que anotes arranca la misión.",IF($C$7&lt;7,"FASE 1 · Vas por el día "&amp;$C$7&amp;". Primer hito: día 7.",IF($C$7&lt;15,"✔ HITO 1 · Pasaste el día 7. Ya notas gastos que antes no veías. Siguiente: día 15.",IF($C$7&lt;30,"✔✔ HITO 2 · Pasaste el día 15. Aquí empiezan a verse los patrones. Siguiente: día 30.",IF($C$7&lt;90,"✔✔✔ MISIÓN CUMPLIDA · Ya conoces tus tres fugas. Estás en FASE 2: ahora se trata de demostrar el cambio.","✔✔✔ FASE 2 COMPLETA · 90 días. Esto ya no es una estimación: es evidencia.")))))</f>
        <v/>
      </c>
      <c r="C10" s="36" t="n"/>
      <c r="D10" s="36" t="n"/>
      <c r="E10" s="36" t="n"/>
      <c r="F10" s="36" t="n"/>
      <c r="G10" s="37" t="n"/>
    </row>
    <row r="11">
      <c r="B11" s="26" t="inlineStr">
        <is>
          <t>Con menos de 30 días el diagnóstico todavía no es confiable. Sigue anotando.</t>
        </is>
      </c>
    </row>
    <row r="13" ht="22" customHeight="1">
      <c r="B13" s="10" t="inlineStr">
        <is>
          <t>LO QUE VEMOS HASTA AHORA</t>
        </is>
      </c>
    </row>
    <row r="14" ht="22" customHeight="1">
      <c r="B14" s="40">
        <f>IF($C$6=0,"Todavía no hay nada que interpretar. Anota tu primer gasto.","Has registrado "&amp;$C$6&amp;" gastos en "&amp;$C$7&amp;" días.")</f>
        <v/>
      </c>
      <c r="C14" s="36" t="n"/>
      <c r="D14" s="36" t="n"/>
      <c r="E14" s="36" t="n"/>
      <c r="F14" s="36" t="n"/>
      <c r="G14" s="37" t="n"/>
    </row>
    <row r="15" ht="22" customHeight="1">
      <c r="B15" s="41">
        <f>IF($C$6=0,"",IF($D$27=0,"Aún no has marcado ninguna fuga: todo lo anotado es gasto necesario.","Tu mayor fuga es "&amp;C32&amp;" y representa el "&amp;TEXT(IFERROR(D32/$D$27,0),"0%")&amp;" de todo lo que se te escapa."))</f>
        <v/>
      </c>
      <c r="C15" s="36" t="n"/>
      <c r="D15" s="36" t="n"/>
      <c r="E15" s="36" t="n"/>
      <c r="F15" s="36" t="n"/>
      <c r="G15" s="37" t="n"/>
    </row>
    <row r="16" ht="22" customHeight="1">
      <c r="B16" s="40">
        <f>IF(OR($C$6=0,$D$27=0),"",IF($C$7&lt;30,"Con "&amp;$C$7&amp;" días todavía es pronto para proyectar. Vuelve a los 30.","Si mantienes ese patrón durante un año, podrías gastar unos "&amp;TEXT(E32,"RD$#,##0")&amp;" solo en esa categoría."))</f>
        <v/>
      </c>
      <c r="C16" s="36" t="n"/>
      <c r="D16" s="36" t="n"/>
      <c r="E16" s="36" t="n"/>
      <c r="F16" s="36" t="n"/>
      <c r="G16" s="37" t="n"/>
    </row>
    <row r="18" ht="22" customHeight="1">
      <c r="B18" s="10" t="inlineStr">
        <is>
          <t>POR DÓNDE SE TE ESTÁ YENDO</t>
        </is>
      </c>
    </row>
    <row r="19" ht="32" customHeight="1">
      <c r="B19" s="22" t="inlineStr">
        <is>
          <t>Tipo de gasto</t>
        </is>
      </c>
      <c r="C19" s="22" t="inlineStr">
        <is>
          <t>Cuántas veces</t>
        </is>
      </c>
      <c r="D19" s="22" t="inlineStr">
        <is>
          <t>Total en el período</t>
        </is>
      </c>
      <c r="E19" s="22" t="inlineStr">
        <is>
          <t>% de tus fugas</t>
        </is>
      </c>
      <c r="F19" s="22" t="inlineStr">
        <is>
          <t>Al año (estimado)</t>
        </is>
      </c>
    </row>
    <row r="20">
      <c r="B20" s="42" t="inlineStr">
        <is>
          <t>Solo son RD$200</t>
        </is>
      </c>
      <c r="C20" s="43">
        <f>COUNTIF(REGISTRO!$F$7:$F$456,"Solo son RD$200 (café, delivery, snack)")</f>
        <v/>
      </c>
      <c r="D20" s="89">
        <f>SUMIF(REGISTRO!$F$7:$F$456,"Solo son RD$200 (café, delivery, snack)",REGISTRO!$E$7:$E$456)</f>
        <v/>
      </c>
      <c r="E20" s="90">
        <f>IFERROR(D20/SUM($D$20:$D$24),0)</f>
        <v/>
      </c>
      <c r="F20" s="91">
        <f>IFERROR(D20/$C$7*365,0)</f>
        <v/>
      </c>
    </row>
    <row r="21">
      <c r="B21" s="42" t="inlineStr">
        <is>
          <t>Suscripciones olvidadas</t>
        </is>
      </c>
      <c r="C21" s="43">
        <f>COUNTIF(REGISTRO!$F$7:$F$456,"Suscripciones olvidadas")</f>
        <v/>
      </c>
      <c r="D21" s="89">
        <f>SUMIF(REGISTRO!$F$7:$F$456,"Suscripciones olvidadas",REGISTRO!$E$7:$E$456)</f>
        <v/>
      </c>
      <c r="E21" s="90">
        <f>IFERROR(D21/SUM($D$20:$D$24),0)</f>
        <v/>
      </c>
      <c r="F21" s="91">
        <f>IFERROR(D21/$C$7*365,0)</f>
        <v/>
      </c>
    </row>
    <row r="22">
      <c r="B22" s="42" t="inlineStr">
        <is>
          <t>Estaba en oferta</t>
        </is>
      </c>
      <c r="C22" s="43">
        <f>COUNTIF(REGISTRO!$F$7:$F$456,"Compré porque estaba en oferta")</f>
        <v/>
      </c>
      <c r="D22" s="89">
        <f>SUMIF(REGISTRO!$F$7:$F$456,"Compré porque estaba en oferta",REGISTRO!$E$7:$E$456)</f>
        <v/>
      </c>
      <c r="E22" s="90">
        <f>IFERROR(D22/SUM($D$20:$D$24),0)</f>
        <v/>
      </c>
      <c r="F22" s="91">
        <f>IFERROR(D22/$C$7*365,0)</f>
        <v/>
      </c>
    </row>
    <row r="23">
      <c r="B23" s="42" t="inlineStr">
        <is>
          <t>Gustico</t>
        </is>
      </c>
      <c r="C23" s="43">
        <f>COUNTIF(REGISTRO!$F$7:$F$456,"Gustico (me lo merezco)")</f>
        <v/>
      </c>
      <c r="D23" s="89">
        <f>SUMIF(REGISTRO!$F$7:$F$456,"Gustico (me lo merezco)",REGISTRO!$E$7:$E$456)</f>
        <v/>
      </c>
      <c r="E23" s="90">
        <f>IFERROR(D23/SUM($D$20:$D$24),0)</f>
        <v/>
      </c>
      <c r="F23" s="91">
        <f>IFERROR(D23/$C$7*365,0)</f>
        <v/>
      </c>
    </row>
    <row r="24">
      <c r="B24" s="42" t="inlineStr">
        <is>
          <t>Compra por impulso</t>
        </is>
      </c>
      <c r="C24" s="43">
        <f>COUNTIF(REGISTRO!$F$7:$F$456,"Compra por impulso")</f>
        <v/>
      </c>
      <c r="D24" s="89">
        <f>SUMIF(REGISTRO!$F$7:$F$456,"Compra por impulso",REGISTRO!$E$7:$E$456)</f>
        <v/>
      </c>
      <c r="E24" s="90">
        <f>IFERROR(D24/SUM($D$20:$D$24),0)</f>
        <v/>
      </c>
      <c r="F24" s="91">
        <f>IFERROR(D24/$C$7*365,0)</f>
        <v/>
      </c>
    </row>
    <row r="25">
      <c r="B25" s="47" t="inlineStr">
        <is>
          <t>Gasto necesario</t>
        </is>
      </c>
      <c r="C25" s="43">
        <f>COUNTIF(REGISTRO!$F$7:$F$456,"Gasto necesario")</f>
        <v/>
      </c>
      <c r="D25" s="92">
        <f>SUMIF(REGISTRO!$F$7:$F$456,"Gasto necesario",REGISTRO!$E$7:$E$456)</f>
        <v/>
      </c>
      <c r="E25" s="49" t="inlineStr">
        <is>
          <t>—</t>
        </is>
      </c>
      <c r="F25" s="49" t="inlineStr">
        <is>
          <t>—</t>
        </is>
      </c>
    </row>
    <row r="26">
      <c r="B26" s="42" t="inlineStr">
        <is>
          <t>Otro</t>
        </is>
      </c>
      <c r="C26" s="43">
        <f>COUNTIF(REGISTRO!$F$7:$F$456,"Otro")</f>
        <v/>
      </c>
      <c r="D26" s="89">
        <f>SUMIF(REGISTRO!$F$7:$F$456,"Otro",REGISTRO!$E$7:$E$456)</f>
        <v/>
      </c>
      <c r="E26" s="49" t="inlineStr">
        <is>
          <t>—</t>
        </is>
      </c>
      <c r="F26" s="49" t="inlineStr">
        <is>
          <t>—</t>
        </is>
      </c>
    </row>
    <row r="27" ht="26" customHeight="1">
      <c r="B27" s="50" t="inlineStr">
        <is>
          <t>TOTAL DE TUS FUGAS</t>
        </is>
      </c>
      <c r="C27" s="51">
        <f>SUM(C20:C24)</f>
        <v/>
      </c>
      <c r="D27" s="93">
        <f>SUM(D20:D24)</f>
        <v/>
      </c>
      <c r="E27" s="94">
        <f>IF(D27=0,0,1)</f>
        <v/>
      </c>
      <c r="F27" s="95">
        <f>IFERROR(D27/$C$7*365,0)</f>
        <v/>
      </c>
    </row>
    <row r="28">
      <c r="B28" s="26" t="inlineStr">
        <is>
          <t>«Gasto necesario» no cuenta como fuga: se registra para que veas el cuadro completo, pero queda fuera del total.</t>
        </is>
      </c>
    </row>
    <row r="30" ht="22" customHeight="1">
      <c r="B30" s="5" t="inlineStr">
        <is>
          <t>TUS TRES FUGAS MAYORES</t>
        </is>
      </c>
    </row>
    <row r="31" ht="32" customHeight="1">
      <c r="B31" s="22" t="inlineStr"/>
      <c r="C31" s="22" t="inlineStr">
        <is>
          <t>La fuga</t>
        </is>
      </c>
      <c r="D31" s="22" t="inlineStr">
        <is>
          <t>En el período</t>
        </is>
      </c>
      <c r="E31" s="22" t="inlineStr">
        <is>
          <t>Si sigue así, al año</t>
        </is>
      </c>
    </row>
    <row r="32" ht="24" customHeight="1">
      <c r="B32" s="55" t="inlineStr">
        <is>
          <t>#1</t>
        </is>
      </c>
      <c r="C32" s="56">
        <f>IFERROR(INDEX($B$20:$B$24,MATCH(LARGE($D$20:$D$24,1),$D$20:$D$24,0)),"—")</f>
        <v/>
      </c>
      <c r="D32" s="88">
        <f>IFERROR(LARGE($D$20:$D$24,1),0)</f>
        <v/>
      </c>
      <c r="E32" s="96">
        <f>IFERROR(D32/$C$7*365,0)</f>
        <v/>
      </c>
    </row>
    <row r="33" ht="24" customHeight="1">
      <c r="B33" s="55" t="inlineStr">
        <is>
          <t>#2</t>
        </is>
      </c>
      <c r="C33" s="56">
        <f>IFERROR(INDEX($B$20:$B$24,MATCH(LARGE($D$20:$D$24,2),$D$20:$D$24,0)),"—")</f>
        <v/>
      </c>
      <c r="D33" s="88">
        <f>IFERROR(LARGE($D$20:$D$24,2),0)</f>
        <v/>
      </c>
      <c r="E33" s="96">
        <f>IFERROR(D33/$C$7*365,0)</f>
        <v/>
      </c>
    </row>
    <row r="34" ht="24" customHeight="1">
      <c r="B34" s="55" t="inlineStr">
        <is>
          <t>#3</t>
        </is>
      </c>
      <c r="C34" s="56">
        <f>IFERROR(INDEX($B$20:$B$24,MATCH(LARGE($D$20:$D$24,3),$D$20:$D$24,0)),"—")</f>
        <v/>
      </c>
      <c r="D34" s="88">
        <f>IFERROR(LARGE($D$20:$D$24,3),0)</f>
        <v/>
      </c>
      <c r="E34" s="96">
        <f>IFERROR(D34/$C$7*365,0)</f>
        <v/>
      </c>
    </row>
    <row r="36" ht="22" customHeight="1">
      <c r="B36" s="5" t="inlineStr">
        <is>
          <t>FASE 2  ·  ¿DE VERDAD CAMBIASTE?</t>
        </is>
      </c>
    </row>
    <row r="37" ht="32" customHeight="1">
      <c r="B37" s="22" t="inlineStr"/>
      <c r="C37" s="22" t="inlineStr">
        <is>
          <t>Días medidos</t>
        </is>
      </c>
      <c r="D37" s="22" t="inlineStr">
        <is>
          <t>Fugas del período</t>
        </is>
      </c>
      <c r="E37" s="22" t="inlineStr">
        <is>
          <t>Fugas por día</t>
        </is>
      </c>
    </row>
    <row r="38">
      <c r="B38" s="42" t="inlineStr">
        <is>
          <t>Fase 1 · Descubrir (1-30)</t>
        </is>
      </c>
      <c r="C38" s="43">
        <f>MIN(30,$C$7)</f>
        <v/>
      </c>
      <c r="D38" s="89">
        <f>(SUMIFS(REGISTRO!$E$7:$E$456,REGISTRO!$C$7:$C$456,"&gt;="&amp;BIENVENIDO!$C$40,REGISTRO!$C$7:$C$456,"&lt;="&amp;BIENVENIDO!$C$40+29)-SUMIFS(REGISTRO!$E$7:$E$456,REGISTRO!$C$7:$C$456,"&gt;="&amp;BIENVENIDO!$C$40,REGISTRO!$C$7:$C$456,"&lt;="&amp;BIENVENIDO!$C$40+29,REGISTRO!$F$7:$F$456,"Gasto necesario")-SUMIFS(REGISTRO!$E$7:$E$456,REGISTRO!$C$7:$C$456,"&gt;="&amp;BIENVENIDO!$C$40,REGISTRO!$C$7:$C$456,"&lt;="&amp;BIENVENIDO!$C$40+29,REGISTRO!$F$7:$F$456,"Otro"))</f>
        <v/>
      </c>
      <c r="E38" s="89">
        <f>IFERROR(D38/C38,0)</f>
        <v/>
      </c>
    </row>
    <row r="39">
      <c r="B39" s="42" t="inlineStr">
        <is>
          <t>Fase 2 · Demostrar (31-90)</t>
        </is>
      </c>
      <c r="C39" s="43">
        <f>MAX(0,MIN(90,$C$7)-30)</f>
        <v/>
      </c>
      <c r="D39" s="89">
        <f>(SUMIFS(REGISTRO!$E$7:$E$456,REGISTRO!$C$7:$C$456,"&gt;="&amp;BIENVENIDO!$C$40+30,REGISTRO!$C$7:$C$456,"&lt;="&amp;BIENVENIDO!$C$40+89)-SUMIFS(REGISTRO!$E$7:$E$456,REGISTRO!$C$7:$C$456,"&gt;="&amp;BIENVENIDO!$C$40+30,REGISTRO!$C$7:$C$456,"&lt;="&amp;BIENVENIDO!$C$40+89,REGISTRO!$F$7:$F$456,"Gasto necesario")-SUMIFS(REGISTRO!$E$7:$E$456,REGISTRO!$C$7:$C$456,"&gt;="&amp;BIENVENIDO!$C$40+30,REGISTRO!$C$7:$C$456,"&lt;="&amp;BIENVENIDO!$C$40+89,REGISTRO!$F$7:$F$456,"Otro"))</f>
        <v/>
      </c>
      <c r="E39" s="89">
        <f>IFERROR(D39/C39,0)</f>
        <v/>
      </c>
    </row>
    <row r="40" ht="26" customHeight="1">
      <c r="B40" s="58" t="inlineStr">
        <is>
          <t>Lo que dejaste de perder, al año</t>
        </is>
      </c>
      <c r="C40" s="36" t="n"/>
      <c r="D40" s="37" t="n"/>
      <c r="E40" s="97">
        <f>IF(OR(C38=0,C39=0),0,(E38-E39)*365)</f>
        <v/>
      </c>
    </row>
    <row r="41" ht="26" customHeight="1">
      <c r="B41" s="60">
        <f>IF(C39=0,"Todavía estás en Fase 1. Este bloque se llena cuando pases el día 30.",IF(E39&lt;E38,"Bajaste de "&amp;TEXT(E38,"RD$#,##0")&amp;" a "&amp;TEXT(E39,"RD$#,##0")&amp;" de fuga por día. Sostenido un año, son "&amp;TEXT((E38-E39)*365,"RD$#,##0")&amp;" que dejas de perder. Esto ya no es estimación: es evidencia.","Tus fugas por día subieron de "&amp;TEXT(E38,"RD$#,##0")&amp;" a "&amp;TEXT(E39,"RD$#,##0")&amp;". No pasa nada — ahora sabes cuál atacar y tienes 60 días para demostrarlo."))</f>
        <v/>
      </c>
      <c r="C41" s="61" t="n"/>
      <c r="D41" s="61" t="n"/>
      <c r="E41" s="61" t="n"/>
      <c r="F41" s="61" t="n"/>
      <c r="G41" s="62" t="n"/>
    </row>
    <row r="42" ht="26" customHeight="1">
      <c r="B42" s="63" t="n"/>
      <c r="C42" s="64" t="n"/>
      <c r="D42" s="64" t="n"/>
      <c r="E42" s="64" t="n"/>
      <c r="F42" s="64" t="n"/>
      <c r="G42" s="65" t="n"/>
    </row>
    <row r="48" ht="22" customHeight="1">
      <c r="B48" s="10" t="inlineStr">
        <is>
          <t>TU SIGUIENTE PASO</t>
        </is>
      </c>
    </row>
    <row r="49" ht="30" customHeight="1">
      <c r="B49" s="66">
        <f>IF($C$6=0,"Todavía no has anotado nada. Empieza hoy — el primer gasto es el que cuesta.",IF($C$7&lt;30,"Llevas "&amp;$C$7&amp;" días midiendo. Sigue anotando: el diagnóstico se vuelve confiable a partir de los 30.","Tu principal fuga es "&amp;C32&amp;". Representa el "&amp;TEXT(IFERROR(D32/$D$27,0),"0%")&amp;" de todo lo que se te escapa. Si sigue igual, en un año son unos "&amp;TEXT(E32,"RD$#,##0")&amp;". Redúcela a la mitad y recuperas "&amp;TEXT(E32/2,"RD$#,##0")&amp;" al año. Empieza por esa sola."))</f>
        <v/>
      </c>
      <c r="C49" s="61" t="n"/>
      <c r="D49" s="61" t="n"/>
      <c r="E49" s="61" t="n"/>
      <c r="F49" s="61" t="n"/>
      <c r="G49" s="62" t="n"/>
    </row>
    <row r="50" ht="30" customHeight="1">
      <c r="B50" s="63" t="n"/>
      <c r="C50" s="64" t="n"/>
      <c r="D50" s="64" t="n"/>
      <c r="E50" s="64" t="n"/>
      <c r="F50" s="64" t="n"/>
      <c r="G50" s="65" t="n"/>
    </row>
    <row r="52" ht="22" customHeight="1">
      <c r="B52" s="5" t="inlineStr">
        <is>
          <t>¿TERMINASTE ESTE DIAGNÓSTICO?</t>
        </is>
      </c>
    </row>
    <row r="53" ht="21" customHeight="1">
      <c r="B53" s="67" t="inlineStr">
        <is>
          <t>Excelente. Ya conoces tu realidad financiera.</t>
        </is>
      </c>
    </row>
    <row r="54" ht="10" customHeight="1">
      <c r="B54" s="68" t="inlineStr"/>
    </row>
    <row r="55" ht="21" customHeight="1">
      <c r="B55" s="68" t="inlineStr">
        <is>
          <t>Ahora es momento de pasar al siguiente paso del Método MQF:</t>
        </is>
      </c>
    </row>
    <row r="56" ht="30" customHeight="1">
      <c r="B56" s="69" t="inlineStr">
        <is>
          <t>QUITA</t>
        </is>
      </c>
    </row>
    <row r="57" ht="21" customHeight="1">
      <c r="B57" s="68" t="inlineStr">
        <is>
          <t>Porque ahora que sabes por dónde se escapa tu dinero…</t>
        </is>
      </c>
    </row>
    <row r="58" ht="21" customHeight="1">
      <c r="B58" s="68" t="inlineStr">
        <is>
          <t>es momento de dejar de perderlo.</t>
        </is>
      </c>
    </row>
    <row r="60">
      <c r="B60" s="26" t="inlineStr">
        <is>
          <t>La proyección anual toma lo que llevas gastado y lo extiende a 365 días. Mientras más días midas, más realista es.</t>
        </is>
      </c>
    </row>
  </sheetData>
  <mergeCells count="26">
    <mergeCell ref="B2:G2"/>
    <mergeCell ref="B60:G60"/>
    <mergeCell ref="B14:G14"/>
    <mergeCell ref="B57:G57"/>
    <mergeCell ref="B13:G13"/>
    <mergeCell ref="B53:G53"/>
    <mergeCell ref="B41:G42"/>
    <mergeCell ref="B10:G10"/>
    <mergeCell ref="B28:G28"/>
    <mergeCell ref="B40:D40"/>
    <mergeCell ref="B30:G30"/>
    <mergeCell ref="B15:G15"/>
    <mergeCell ref="B55:G55"/>
    <mergeCell ref="B5:G5"/>
    <mergeCell ref="B36:G36"/>
    <mergeCell ref="B3:G3"/>
    <mergeCell ref="B16:G16"/>
    <mergeCell ref="C9:F9"/>
    <mergeCell ref="B54:G54"/>
    <mergeCell ref="B49:G50"/>
    <mergeCell ref="B18:G18"/>
    <mergeCell ref="B56:G56"/>
    <mergeCell ref="B58:G58"/>
    <mergeCell ref="B52:G52"/>
    <mergeCell ref="B48:G48"/>
    <mergeCell ref="B11:G11"/>
  </mergeCells>
  <printOptions horizontalCentered="1"/>
  <pageMargins left="0.75" right="0.75" top="1" bottom="1" header="0.5" footer="0.5"/>
  <pageSetup orientation="landscape" fitToHeight="1"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B2:I26"/>
  <sheetViews>
    <sheetView showGridLines="0" workbookViewId="0">
      <selection activeCell="A1" sqref="A1"/>
    </sheetView>
  </sheetViews>
  <sheetFormatPr baseColWidth="8" defaultRowHeight="15"/>
  <cols>
    <col width="2.5" customWidth="1" min="1" max="1"/>
    <col width="20" customWidth="1" min="2" max="2"/>
    <col width="14" customWidth="1" min="3" max="3"/>
    <col width="24" customWidth="1" min="4" max="4"/>
    <col width="18" customWidth="1" min="5" max="5"/>
    <col width="18" customWidth="1" min="6" max="6"/>
    <col width="16" customWidth="1" min="7" max="7"/>
    <col width="19" customWidth="1" min="8" max="8"/>
    <col width="30" customWidth="1" min="9" max="9"/>
  </cols>
  <sheetData>
    <row r="1" ht="78" customHeight="1"/>
    <row r="2" ht="30" customHeight="1">
      <c r="B2" s="70" t="inlineStr">
        <is>
          <t>RESUMEN MES A MES</t>
        </is>
      </c>
    </row>
    <row r="3">
      <c r="B3" s="26" t="inlineStr">
        <is>
          <t>Se llena solo con lo que anotas en REGISTRO. Aquí ves si vas mejorando o no.</t>
        </is>
      </c>
    </row>
    <row r="5" ht="22" customHeight="1">
      <c r="B5" s="5" t="inlineStr">
        <is>
          <t>CADA MES</t>
        </is>
      </c>
    </row>
    <row r="6" ht="32" customHeight="1">
      <c r="B6" s="22" t="inlineStr">
        <is>
          <t>Mes</t>
        </is>
      </c>
      <c r="C6" s="22" t="inlineStr">
        <is>
          <t>Gastos anotados</t>
        </is>
      </c>
      <c r="D6" s="22" t="inlineStr">
        <is>
          <t>Fugas del mes</t>
        </is>
      </c>
      <c r="E6" s="22" t="inlineStr">
        <is>
          <t>Gasto necesario</t>
        </is>
      </c>
      <c r="F6" s="22" t="inlineStr">
        <is>
          <t>Total del mes</t>
        </is>
      </c>
      <c r="G6" s="22" t="inlineStr">
        <is>
          <t>Fugas por día</t>
        </is>
      </c>
      <c r="H6" s="22" t="inlineStr">
        <is>
          <t>¿Mejoraste?</t>
        </is>
      </c>
      <c r="I6" s="22" t="inlineStr">
        <is>
          <t>Resultado del mes</t>
        </is>
      </c>
    </row>
    <row r="7">
      <c r="B7" s="98">
        <f>EDATE(BIENVENIDO!$C$40,0)</f>
        <v/>
      </c>
      <c r="C7" s="43">
        <f>COUNTIFS(REGISTRO!$C$7:$C$456,"&gt;="&amp;EDATE(BIENVENIDO!$C$40,0),REGISTRO!$C$7:$C$456,"&lt;="&amp;EDATE(BIENVENIDO!$C$40,1)-1)</f>
        <v/>
      </c>
      <c r="D7" s="99">
        <f>SUMIFS(REGISTRO!$E$7:$E$456,REGISTRO!$C$7:$C$456,"&gt;="&amp;EDATE(BIENVENIDO!$C$40,0),REGISTRO!$C$7:$C$456,"&lt;="&amp;EDATE(BIENVENIDO!$C$40,1)-1) - SUMIFS(REGISTRO!$E$7:$E$456,REGISTRO!$C$7:$C$456,"&gt;="&amp;EDATE(BIENVENIDO!$C$40,0),REGISTRO!$C$7:$C$456,"&lt;="&amp;EDATE(BIENVENIDO!$C$40,1)-1,REGISTRO!$F$7:$F$456,"Gasto necesario") - SUMIFS(REGISTRO!$E$7:$E$456,REGISTRO!$C$7:$C$456,"&gt;="&amp;EDATE(BIENVENIDO!$C$40,0),REGISTRO!$C$7:$C$456,"&lt;="&amp;EDATE(BIENVENIDO!$C$40,1)-1,REGISTRO!$F$7:$F$456,"Otro")</f>
        <v/>
      </c>
      <c r="E7" s="92">
        <f>SUMIFS(REGISTRO!$E$7:$E$456,REGISTRO!$C$7:$C$456,"&gt;="&amp;EDATE(BIENVENIDO!$C$40,0),REGISTRO!$C$7:$C$456,"&lt;="&amp;EDATE(BIENVENIDO!$C$40,1)-1,REGISTRO!$F$7:$F$456,"Gasto necesario")</f>
        <v/>
      </c>
      <c r="F7" s="89">
        <f>SUMIFS(REGISTRO!$E$7:$E$456,REGISTRO!$C$7:$C$456,"&gt;="&amp;EDATE(BIENVENIDO!$C$40,0),REGISTRO!$C$7:$C$456,"&lt;="&amp;EDATE(BIENVENIDO!$C$40,1)-1)</f>
        <v/>
      </c>
      <c r="G7" s="89">
        <f>IFERROR(D7/(EDATE(BIENVENIDO!$C$40,1)-1-EDATE(BIENVENIDO!$C$40,0)+1),0)</f>
        <v/>
      </c>
      <c r="H7" s="73" t="inlineStr">
        <is>
          <t>— primer mes —</t>
        </is>
      </c>
      <c r="I7" s="42">
        <f>IF(D7=0,"— sin datos —","Línea base. Aquí empieza tu medición.")</f>
        <v/>
      </c>
    </row>
    <row r="8">
      <c r="B8" s="98">
        <f>EDATE(BIENVENIDO!$C$40,1)</f>
        <v/>
      </c>
      <c r="C8" s="43">
        <f>COUNTIFS(REGISTRO!$C$7:$C$456,"&gt;="&amp;EDATE(BIENVENIDO!$C$40,1),REGISTRO!$C$7:$C$456,"&lt;="&amp;EDATE(BIENVENIDO!$C$40,2)-1)</f>
        <v/>
      </c>
      <c r="D8" s="99">
        <f>SUMIFS(REGISTRO!$E$7:$E$456,REGISTRO!$C$7:$C$456,"&gt;="&amp;EDATE(BIENVENIDO!$C$40,1),REGISTRO!$C$7:$C$456,"&lt;="&amp;EDATE(BIENVENIDO!$C$40,2)-1) - SUMIFS(REGISTRO!$E$7:$E$456,REGISTRO!$C$7:$C$456,"&gt;="&amp;EDATE(BIENVENIDO!$C$40,1),REGISTRO!$C$7:$C$456,"&lt;="&amp;EDATE(BIENVENIDO!$C$40,2)-1,REGISTRO!$F$7:$F$456,"Gasto necesario") - SUMIFS(REGISTRO!$E$7:$E$456,REGISTRO!$C$7:$C$456,"&gt;="&amp;EDATE(BIENVENIDO!$C$40,1),REGISTRO!$C$7:$C$456,"&lt;="&amp;EDATE(BIENVENIDO!$C$40,2)-1,REGISTRO!$F$7:$F$456,"Otro")</f>
        <v/>
      </c>
      <c r="E8" s="92">
        <f>SUMIFS(REGISTRO!$E$7:$E$456,REGISTRO!$C$7:$C$456,"&gt;="&amp;EDATE(BIENVENIDO!$C$40,1),REGISTRO!$C$7:$C$456,"&lt;="&amp;EDATE(BIENVENIDO!$C$40,2)-1,REGISTRO!$F$7:$F$456,"Gasto necesario")</f>
        <v/>
      </c>
      <c r="F8" s="89">
        <f>SUMIFS(REGISTRO!$E$7:$E$456,REGISTRO!$C$7:$C$456,"&gt;="&amp;EDATE(BIENVENIDO!$C$40,1),REGISTRO!$C$7:$C$456,"&lt;="&amp;EDATE(BIENVENIDO!$C$40,2)-1)</f>
        <v/>
      </c>
      <c r="G8" s="89">
        <f>IFERROR(D8/(EDATE(BIENVENIDO!$C$40,2)-1-EDATE(BIENVENIDO!$C$40,1)+1),0)</f>
        <v/>
      </c>
      <c r="H8" s="74">
        <f>IF(OR(D8=0,D7=0),"—",IF(D8&lt;D7,"Sí, "&amp;TEXT((D7-D8)/D7,"0%")&amp;" menos","No, "&amp;TEXT((D8-D7)/D7,"0%")&amp;" más"))</f>
        <v/>
      </c>
      <c r="I8" s="47">
        <f>IF(OR(D8=0,D7=0),"— sin datos —",IF(D8&lt;=D7*0.9,"🟢  Excelente progreso.",IF(D8&lt;D7,"🟡  Vas mejorando.","🔴  Hay oportunidades importantes de mejora.")))</f>
        <v/>
      </c>
    </row>
    <row r="9">
      <c r="B9" s="98">
        <f>EDATE(BIENVENIDO!$C$40,2)</f>
        <v/>
      </c>
      <c r="C9" s="43">
        <f>COUNTIFS(REGISTRO!$C$7:$C$456,"&gt;="&amp;EDATE(BIENVENIDO!$C$40,2),REGISTRO!$C$7:$C$456,"&lt;="&amp;EDATE(BIENVENIDO!$C$40,3)-1)</f>
        <v/>
      </c>
      <c r="D9" s="99">
        <f>SUMIFS(REGISTRO!$E$7:$E$456,REGISTRO!$C$7:$C$456,"&gt;="&amp;EDATE(BIENVENIDO!$C$40,2),REGISTRO!$C$7:$C$456,"&lt;="&amp;EDATE(BIENVENIDO!$C$40,3)-1) - SUMIFS(REGISTRO!$E$7:$E$456,REGISTRO!$C$7:$C$456,"&gt;="&amp;EDATE(BIENVENIDO!$C$40,2),REGISTRO!$C$7:$C$456,"&lt;="&amp;EDATE(BIENVENIDO!$C$40,3)-1,REGISTRO!$F$7:$F$456,"Gasto necesario") - SUMIFS(REGISTRO!$E$7:$E$456,REGISTRO!$C$7:$C$456,"&gt;="&amp;EDATE(BIENVENIDO!$C$40,2),REGISTRO!$C$7:$C$456,"&lt;="&amp;EDATE(BIENVENIDO!$C$40,3)-1,REGISTRO!$F$7:$F$456,"Otro")</f>
        <v/>
      </c>
      <c r="E9" s="92">
        <f>SUMIFS(REGISTRO!$E$7:$E$456,REGISTRO!$C$7:$C$456,"&gt;="&amp;EDATE(BIENVENIDO!$C$40,2),REGISTRO!$C$7:$C$456,"&lt;="&amp;EDATE(BIENVENIDO!$C$40,3)-1,REGISTRO!$F$7:$F$456,"Gasto necesario")</f>
        <v/>
      </c>
      <c r="F9" s="89">
        <f>SUMIFS(REGISTRO!$E$7:$E$456,REGISTRO!$C$7:$C$456,"&gt;="&amp;EDATE(BIENVENIDO!$C$40,2),REGISTRO!$C$7:$C$456,"&lt;="&amp;EDATE(BIENVENIDO!$C$40,3)-1)</f>
        <v/>
      </c>
      <c r="G9" s="89">
        <f>IFERROR(D9/(EDATE(BIENVENIDO!$C$40,3)-1-EDATE(BIENVENIDO!$C$40,2)+1),0)</f>
        <v/>
      </c>
      <c r="H9" s="74">
        <f>IF(OR(D9=0,D8=0),"—",IF(D9&lt;D8,"Sí, "&amp;TEXT((D8-D9)/D8,"0%")&amp;" menos","No, "&amp;TEXT((D9-D8)/D8,"0%")&amp;" más"))</f>
        <v/>
      </c>
      <c r="I9" s="47">
        <f>IF(OR(D9=0,D8=0),"— sin datos —",IF(D9&lt;=D8*0.9,"🟢  Excelente progreso.",IF(D9&lt;D8,"🟡  Vas mejorando.","🔴  Hay oportunidades importantes de mejora.")))</f>
        <v/>
      </c>
    </row>
    <row r="10">
      <c r="B10" s="98">
        <f>EDATE(BIENVENIDO!$C$40,3)</f>
        <v/>
      </c>
      <c r="C10" s="43">
        <f>COUNTIFS(REGISTRO!$C$7:$C$456,"&gt;="&amp;EDATE(BIENVENIDO!$C$40,3),REGISTRO!$C$7:$C$456,"&lt;="&amp;EDATE(BIENVENIDO!$C$40,4)-1)</f>
        <v/>
      </c>
      <c r="D10" s="99">
        <f>SUMIFS(REGISTRO!$E$7:$E$456,REGISTRO!$C$7:$C$456,"&gt;="&amp;EDATE(BIENVENIDO!$C$40,3),REGISTRO!$C$7:$C$456,"&lt;="&amp;EDATE(BIENVENIDO!$C$40,4)-1) - SUMIFS(REGISTRO!$E$7:$E$456,REGISTRO!$C$7:$C$456,"&gt;="&amp;EDATE(BIENVENIDO!$C$40,3),REGISTRO!$C$7:$C$456,"&lt;="&amp;EDATE(BIENVENIDO!$C$40,4)-1,REGISTRO!$F$7:$F$456,"Gasto necesario") - SUMIFS(REGISTRO!$E$7:$E$456,REGISTRO!$C$7:$C$456,"&gt;="&amp;EDATE(BIENVENIDO!$C$40,3),REGISTRO!$C$7:$C$456,"&lt;="&amp;EDATE(BIENVENIDO!$C$40,4)-1,REGISTRO!$F$7:$F$456,"Otro")</f>
        <v/>
      </c>
      <c r="E10" s="92">
        <f>SUMIFS(REGISTRO!$E$7:$E$456,REGISTRO!$C$7:$C$456,"&gt;="&amp;EDATE(BIENVENIDO!$C$40,3),REGISTRO!$C$7:$C$456,"&lt;="&amp;EDATE(BIENVENIDO!$C$40,4)-1,REGISTRO!$F$7:$F$456,"Gasto necesario")</f>
        <v/>
      </c>
      <c r="F10" s="89">
        <f>SUMIFS(REGISTRO!$E$7:$E$456,REGISTRO!$C$7:$C$456,"&gt;="&amp;EDATE(BIENVENIDO!$C$40,3),REGISTRO!$C$7:$C$456,"&lt;="&amp;EDATE(BIENVENIDO!$C$40,4)-1)</f>
        <v/>
      </c>
      <c r="G10" s="89">
        <f>IFERROR(D10/(EDATE(BIENVENIDO!$C$40,4)-1-EDATE(BIENVENIDO!$C$40,3)+1),0)</f>
        <v/>
      </c>
      <c r="H10" s="74">
        <f>IF(OR(D10=0,D9=0),"—",IF(D10&lt;D9,"Sí, "&amp;TEXT((D9-D10)/D9,"0%")&amp;" menos","No, "&amp;TEXT((D10-D9)/D9,"0%")&amp;" más"))</f>
        <v/>
      </c>
      <c r="I10" s="47">
        <f>IF(OR(D10=0,D9=0),"— sin datos —",IF(D10&lt;=D9*0.9,"🟢  Excelente progreso.",IF(D10&lt;D9,"🟡  Vas mejorando.","🔴  Hay oportunidades importantes de mejora.")))</f>
        <v/>
      </c>
    </row>
    <row r="11">
      <c r="B11" s="98">
        <f>EDATE(BIENVENIDO!$C$40,4)</f>
        <v/>
      </c>
      <c r="C11" s="43">
        <f>COUNTIFS(REGISTRO!$C$7:$C$456,"&gt;="&amp;EDATE(BIENVENIDO!$C$40,4),REGISTRO!$C$7:$C$456,"&lt;="&amp;EDATE(BIENVENIDO!$C$40,5)-1)</f>
        <v/>
      </c>
      <c r="D11" s="99">
        <f>SUMIFS(REGISTRO!$E$7:$E$456,REGISTRO!$C$7:$C$456,"&gt;="&amp;EDATE(BIENVENIDO!$C$40,4),REGISTRO!$C$7:$C$456,"&lt;="&amp;EDATE(BIENVENIDO!$C$40,5)-1) - SUMIFS(REGISTRO!$E$7:$E$456,REGISTRO!$C$7:$C$456,"&gt;="&amp;EDATE(BIENVENIDO!$C$40,4),REGISTRO!$C$7:$C$456,"&lt;="&amp;EDATE(BIENVENIDO!$C$40,5)-1,REGISTRO!$F$7:$F$456,"Gasto necesario") - SUMIFS(REGISTRO!$E$7:$E$456,REGISTRO!$C$7:$C$456,"&gt;="&amp;EDATE(BIENVENIDO!$C$40,4),REGISTRO!$C$7:$C$456,"&lt;="&amp;EDATE(BIENVENIDO!$C$40,5)-1,REGISTRO!$F$7:$F$456,"Otro")</f>
        <v/>
      </c>
      <c r="E11" s="92">
        <f>SUMIFS(REGISTRO!$E$7:$E$456,REGISTRO!$C$7:$C$456,"&gt;="&amp;EDATE(BIENVENIDO!$C$40,4),REGISTRO!$C$7:$C$456,"&lt;="&amp;EDATE(BIENVENIDO!$C$40,5)-1,REGISTRO!$F$7:$F$456,"Gasto necesario")</f>
        <v/>
      </c>
      <c r="F11" s="89">
        <f>SUMIFS(REGISTRO!$E$7:$E$456,REGISTRO!$C$7:$C$456,"&gt;="&amp;EDATE(BIENVENIDO!$C$40,4),REGISTRO!$C$7:$C$456,"&lt;="&amp;EDATE(BIENVENIDO!$C$40,5)-1)</f>
        <v/>
      </c>
      <c r="G11" s="89">
        <f>IFERROR(D11/(EDATE(BIENVENIDO!$C$40,5)-1-EDATE(BIENVENIDO!$C$40,4)+1),0)</f>
        <v/>
      </c>
      <c r="H11" s="74">
        <f>IF(OR(D11=0,D10=0),"—",IF(D11&lt;D10,"Sí, "&amp;TEXT((D10-D11)/D10,"0%")&amp;" menos","No, "&amp;TEXT((D11-D10)/D10,"0%")&amp;" más"))</f>
        <v/>
      </c>
      <c r="I11" s="47">
        <f>IF(OR(D11=0,D10=0),"— sin datos —",IF(D11&lt;=D10*0.9,"🟢  Excelente progreso.",IF(D11&lt;D10,"🟡  Vas mejorando.","🔴  Hay oportunidades importantes de mejora.")))</f>
        <v/>
      </c>
    </row>
    <row r="12">
      <c r="B12" s="98">
        <f>EDATE(BIENVENIDO!$C$40,5)</f>
        <v/>
      </c>
      <c r="C12" s="43">
        <f>COUNTIFS(REGISTRO!$C$7:$C$456,"&gt;="&amp;EDATE(BIENVENIDO!$C$40,5),REGISTRO!$C$7:$C$456,"&lt;="&amp;EDATE(BIENVENIDO!$C$40,6)-1)</f>
        <v/>
      </c>
      <c r="D12" s="99">
        <f>SUMIFS(REGISTRO!$E$7:$E$456,REGISTRO!$C$7:$C$456,"&gt;="&amp;EDATE(BIENVENIDO!$C$40,5),REGISTRO!$C$7:$C$456,"&lt;="&amp;EDATE(BIENVENIDO!$C$40,6)-1) - SUMIFS(REGISTRO!$E$7:$E$456,REGISTRO!$C$7:$C$456,"&gt;="&amp;EDATE(BIENVENIDO!$C$40,5),REGISTRO!$C$7:$C$456,"&lt;="&amp;EDATE(BIENVENIDO!$C$40,6)-1,REGISTRO!$F$7:$F$456,"Gasto necesario") - SUMIFS(REGISTRO!$E$7:$E$456,REGISTRO!$C$7:$C$456,"&gt;="&amp;EDATE(BIENVENIDO!$C$40,5),REGISTRO!$C$7:$C$456,"&lt;="&amp;EDATE(BIENVENIDO!$C$40,6)-1,REGISTRO!$F$7:$F$456,"Otro")</f>
        <v/>
      </c>
      <c r="E12" s="92">
        <f>SUMIFS(REGISTRO!$E$7:$E$456,REGISTRO!$C$7:$C$456,"&gt;="&amp;EDATE(BIENVENIDO!$C$40,5),REGISTRO!$C$7:$C$456,"&lt;="&amp;EDATE(BIENVENIDO!$C$40,6)-1,REGISTRO!$F$7:$F$456,"Gasto necesario")</f>
        <v/>
      </c>
      <c r="F12" s="89">
        <f>SUMIFS(REGISTRO!$E$7:$E$456,REGISTRO!$C$7:$C$456,"&gt;="&amp;EDATE(BIENVENIDO!$C$40,5),REGISTRO!$C$7:$C$456,"&lt;="&amp;EDATE(BIENVENIDO!$C$40,6)-1)</f>
        <v/>
      </c>
      <c r="G12" s="89">
        <f>IFERROR(D12/(EDATE(BIENVENIDO!$C$40,6)-1-EDATE(BIENVENIDO!$C$40,5)+1),0)</f>
        <v/>
      </c>
      <c r="H12" s="74">
        <f>IF(OR(D12=0,D11=0),"—",IF(D12&lt;D11,"Sí, "&amp;TEXT((D11-D12)/D11,"0%")&amp;" menos","No, "&amp;TEXT((D12-D11)/D11,"0%")&amp;" más"))</f>
        <v/>
      </c>
      <c r="I12" s="47">
        <f>IF(OR(D12=0,D11=0),"— sin datos —",IF(D12&lt;=D11*0.9,"🟢  Excelente progreso.",IF(D12&lt;D11,"🟡  Vas mejorando.","🔴  Hay oportunidades importantes de mejora.")))</f>
        <v/>
      </c>
    </row>
    <row r="13" ht="26" customHeight="1">
      <c r="B13" s="75" t="inlineStr">
        <is>
          <t>TOTAL</t>
        </is>
      </c>
      <c r="C13" s="76">
        <f>SUM(C7:C12)</f>
        <v/>
      </c>
      <c r="D13" s="100">
        <f>SUM(D7:D12)</f>
        <v/>
      </c>
      <c r="E13" s="100">
        <f>SUM(E7:E12)</f>
        <v/>
      </c>
      <c r="F13" s="100">
        <f>SUM(F7:F12)</f>
        <v/>
      </c>
      <c r="G13" s="2" t="n"/>
      <c r="H13" s="2" t="n"/>
      <c r="I13" s="2" t="n"/>
    </row>
    <row r="14">
      <c r="B14" s="26" t="inlineStr">
        <is>
          <t>«Fugas del mes» excluye los gastos necesarios y los marcados como Otro. Verde: bajaste 10% o más. Amarillo: bajaste algo. Rojo: subiste o te quedaste igual.</t>
        </is>
      </c>
    </row>
    <row r="16" ht="22" customHeight="1">
      <c r="B16" s="10" t="inlineStr">
        <is>
          <t>QUÉ FUGA PESÓ MÁS EN CADA MES</t>
        </is>
      </c>
    </row>
    <row r="17" ht="32" customHeight="1">
      <c r="B17" s="22" t="inlineStr">
        <is>
          <t>Mes</t>
        </is>
      </c>
      <c r="C17" s="22" t="inlineStr">
        <is>
          <t>Solo son RD$200</t>
        </is>
      </c>
      <c r="D17" s="22" t="inlineStr">
        <is>
          <t>Suscripciones olvidadas</t>
        </is>
      </c>
      <c r="E17" s="22" t="inlineStr">
        <is>
          <t>Estaba en oferta</t>
        </is>
      </c>
      <c r="F17" s="22" t="inlineStr">
        <is>
          <t>Gustico</t>
        </is>
      </c>
      <c r="G17" s="22" t="inlineStr">
        <is>
          <t>Compra por impulso</t>
        </is>
      </c>
      <c r="H17" s="22" t="inlineStr">
        <is>
          <t>Mayor del mes</t>
        </is>
      </c>
    </row>
    <row r="18">
      <c r="B18" s="101">
        <f>EDATE(BIENVENIDO!$C$40,0)</f>
        <v/>
      </c>
      <c r="C18" s="102">
        <f>SUMIFS(REGISTRO!$E$7:$E$456,REGISTRO!$C$7:$C$456,"&gt;="&amp;EDATE(BIENVENIDO!$C$40,0),REGISTRO!$C$7:$C$456,"&lt;="&amp;EDATE(BIENVENIDO!$C$40,1)-1,REGISTRO!$F$7:$F$456,"Solo son RD$200 (café, delivery, snack)")</f>
        <v/>
      </c>
      <c r="D18" s="102">
        <f>SUMIFS(REGISTRO!$E$7:$E$456,REGISTRO!$C$7:$C$456,"&gt;="&amp;EDATE(BIENVENIDO!$C$40,0),REGISTRO!$C$7:$C$456,"&lt;="&amp;EDATE(BIENVENIDO!$C$40,1)-1,REGISTRO!$F$7:$F$456,"Suscripciones olvidadas")</f>
        <v/>
      </c>
      <c r="E18" s="102">
        <f>SUMIFS(REGISTRO!$E$7:$E$456,REGISTRO!$C$7:$C$456,"&gt;="&amp;EDATE(BIENVENIDO!$C$40,0),REGISTRO!$C$7:$C$456,"&lt;="&amp;EDATE(BIENVENIDO!$C$40,1)-1,REGISTRO!$F$7:$F$456,"Compré porque estaba en oferta")</f>
        <v/>
      </c>
      <c r="F18" s="102">
        <f>SUMIFS(REGISTRO!$E$7:$E$456,REGISTRO!$C$7:$C$456,"&gt;="&amp;EDATE(BIENVENIDO!$C$40,0),REGISTRO!$C$7:$C$456,"&lt;="&amp;EDATE(BIENVENIDO!$C$40,1)-1,REGISTRO!$F$7:$F$456,"Gustico (me lo merezco)")</f>
        <v/>
      </c>
      <c r="G18" s="102">
        <f>SUMIFS(REGISTRO!$E$7:$E$456,REGISTRO!$C$7:$C$456,"&gt;="&amp;EDATE(BIENVENIDO!$C$40,0),REGISTRO!$C$7:$C$456,"&lt;="&amp;EDATE(BIENVENIDO!$C$40,1)-1,REGISTRO!$F$7:$F$456,"Compra por impulso")</f>
        <v/>
      </c>
      <c r="H18" s="80">
        <f>IF(SUM($C18:$G18)=0,"—",INDEX($C$17:$G$17,1,MATCH(MAX($C18:$G18),$C18:$G18,0)))</f>
        <v/>
      </c>
    </row>
    <row r="19">
      <c r="B19" s="101">
        <f>EDATE(BIENVENIDO!$C$40,1)</f>
        <v/>
      </c>
      <c r="C19" s="102">
        <f>SUMIFS(REGISTRO!$E$7:$E$456,REGISTRO!$C$7:$C$456,"&gt;="&amp;EDATE(BIENVENIDO!$C$40,1),REGISTRO!$C$7:$C$456,"&lt;="&amp;EDATE(BIENVENIDO!$C$40,2)-1,REGISTRO!$F$7:$F$456,"Solo son RD$200 (café, delivery, snack)")</f>
        <v/>
      </c>
      <c r="D19" s="102">
        <f>SUMIFS(REGISTRO!$E$7:$E$456,REGISTRO!$C$7:$C$456,"&gt;="&amp;EDATE(BIENVENIDO!$C$40,1),REGISTRO!$C$7:$C$456,"&lt;="&amp;EDATE(BIENVENIDO!$C$40,2)-1,REGISTRO!$F$7:$F$456,"Suscripciones olvidadas")</f>
        <v/>
      </c>
      <c r="E19" s="102">
        <f>SUMIFS(REGISTRO!$E$7:$E$456,REGISTRO!$C$7:$C$456,"&gt;="&amp;EDATE(BIENVENIDO!$C$40,1),REGISTRO!$C$7:$C$456,"&lt;="&amp;EDATE(BIENVENIDO!$C$40,2)-1,REGISTRO!$F$7:$F$456,"Compré porque estaba en oferta")</f>
        <v/>
      </c>
      <c r="F19" s="102">
        <f>SUMIFS(REGISTRO!$E$7:$E$456,REGISTRO!$C$7:$C$456,"&gt;="&amp;EDATE(BIENVENIDO!$C$40,1),REGISTRO!$C$7:$C$456,"&lt;="&amp;EDATE(BIENVENIDO!$C$40,2)-1,REGISTRO!$F$7:$F$456,"Gustico (me lo merezco)")</f>
        <v/>
      </c>
      <c r="G19" s="102">
        <f>SUMIFS(REGISTRO!$E$7:$E$456,REGISTRO!$C$7:$C$456,"&gt;="&amp;EDATE(BIENVENIDO!$C$40,1),REGISTRO!$C$7:$C$456,"&lt;="&amp;EDATE(BIENVENIDO!$C$40,2)-1,REGISTRO!$F$7:$F$456,"Compra por impulso")</f>
        <v/>
      </c>
      <c r="H19" s="80">
        <f>IF(SUM($C19:$G19)=0,"—",INDEX($C$17:$G$17,1,MATCH(MAX($C19:$G19),$C19:$G19,0)))</f>
        <v/>
      </c>
    </row>
    <row r="20">
      <c r="B20" s="101">
        <f>EDATE(BIENVENIDO!$C$40,2)</f>
        <v/>
      </c>
      <c r="C20" s="102">
        <f>SUMIFS(REGISTRO!$E$7:$E$456,REGISTRO!$C$7:$C$456,"&gt;="&amp;EDATE(BIENVENIDO!$C$40,2),REGISTRO!$C$7:$C$456,"&lt;="&amp;EDATE(BIENVENIDO!$C$40,3)-1,REGISTRO!$F$7:$F$456,"Solo son RD$200 (café, delivery, snack)")</f>
        <v/>
      </c>
      <c r="D20" s="102">
        <f>SUMIFS(REGISTRO!$E$7:$E$456,REGISTRO!$C$7:$C$456,"&gt;="&amp;EDATE(BIENVENIDO!$C$40,2),REGISTRO!$C$7:$C$456,"&lt;="&amp;EDATE(BIENVENIDO!$C$40,3)-1,REGISTRO!$F$7:$F$456,"Suscripciones olvidadas")</f>
        <v/>
      </c>
      <c r="E20" s="102">
        <f>SUMIFS(REGISTRO!$E$7:$E$456,REGISTRO!$C$7:$C$456,"&gt;="&amp;EDATE(BIENVENIDO!$C$40,2),REGISTRO!$C$7:$C$456,"&lt;="&amp;EDATE(BIENVENIDO!$C$40,3)-1,REGISTRO!$F$7:$F$456,"Compré porque estaba en oferta")</f>
        <v/>
      </c>
      <c r="F20" s="102">
        <f>SUMIFS(REGISTRO!$E$7:$E$456,REGISTRO!$C$7:$C$456,"&gt;="&amp;EDATE(BIENVENIDO!$C$40,2),REGISTRO!$C$7:$C$456,"&lt;="&amp;EDATE(BIENVENIDO!$C$40,3)-1,REGISTRO!$F$7:$F$456,"Gustico (me lo merezco)")</f>
        <v/>
      </c>
      <c r="G20" s="102">
        <f>SUMIFS(REGISTRO!$E$7:$E$456,REGISTRO!$C$7:$C$456,"&gt;="&amp;EDATE(BIENVENIDO!$C$40,2),REGISTRO!$C$7:$C$456,"&lt;="&amp;EDATE(BIENVENIDO!$C$40,3)-1,REGISTRO!$F$7:$F$456,"Compra por impulso")</f>
        <v/>
      </c>
      <c r="H20" s="80">
        <f>IF(SUM($C20:$G20)=0,"—",INDEX($C$17:$G$17,1,MATCH(MAX($C20:$G20),$C20:$G20,0)))</f>
        <v/>
      </c>
    </row>
    <row r="21">
      <c r="B21" s="101">
        <f>EDATE(BIENVENIDO!$C$40,3)</f>
        <v/>
      </c>
      <c r="C21" s="102">
        <f>SUMIFS(REGISTRO!$E$7:$E$456,REGISTRO!$C$7:$C$456,"&gt;="&amp;EDATE(BIENVENIDO!$C$40,3),REGISTRO!$C$7:$C$456,"&lt;="&amp;EDATE(BIENVENIDO!$C$40,4)-1,REGISTRO!$F$7:$F$456,"Solo son RD$200 (café, delivery, snack)")</f>
        <v/>
      </c>
      <c r="D21" s="102">
        <f>SUMIFS(REGISTRO!$E$7:$E$456,REGISTRO!$C$7:$C$456,"&gt;="&amp;EDATE(BIENVENIDO!$C$40,3),REGISTRO!$C$7:$C$456,"&lt;="&amp;EDATE(BIENVENIDO!$C$40,4)-1,REGISTRO!$F$7:$F$456,"Suscripciones olvidadas")</f>
        <v/>
      </c>
      <c r="E21" s="102">
        <f>SUMIFS(REGISTRO!$E$7:$E$456,REGISTRO!$C$7:$C$456,"&gt;="&amp;EDATE(BIENVENIDO!$C$40,3),REGISTRO!$C$7:$C$456,"&lt;="&amp;EDATE(BIENVENIDO!$C$40,4)-1,REGISTRO!$F$7:$F$456,"Compré porque estaba en oferta")</f>
        <v/>
      </c>
      <c r="F21" s="102">
        <f>SUMIFS(REGISTRO!$E$7:$E$456,REGISTRO!$C$7:$C$456,"&gt;="&amp;EDATE(BIENVENIDO!$C$40,3),REGISTRO!$C$7:$C$456,"&lt;="&amp;EDATE(BIENVENIDO!$C$40,4)-1,REGISTRO!$F$7:$F$456,"Gustico (me lo merezco)")</f>
        <v/>
      </c>
      <c r="G21" s="102">
        <f>SUMIFS(REGISTRO!$E$7:$E$456,REGISTRO!$C$7:$C$456,"&gt;="&amp;EDATE(BIENVENIDO!$C$40,3),REGISTRO!$C$7:$C$456,"&lt;="&amp;EDATE(BIENVENIDO!$C$40,4)-1,REGISTRO!$F$7:$F$456,"Compra por impulso")</f>
        <v/>
      </c>
      <c r="H21" s="80">
        <f>IF(SUM($C21:$G21)=0,"—",INDEX($C$17:$G$17,1,MATCH(MAX($C21:$G21),$C21:$G21,0)))</f>
        <v/>
      </c>
    </row>
    <row r="22">
      <c r="B22" s="101">
        <f>EDATE(BIENVENIDO!$C$40,4)</f>
        <v/>
      </c>
      <c r="C22" s="102">
        <f>SUMIFS(REGISTRO!$E$7:$E$456,REGISTRO!$C$7:$C$456,"&gt;="&amp;EDATE(BIENVENIDO!$C$40,4),REGISTRO!$C$7:$C$456,"&lt;="&amp;EDATE(BIENVENIDO!$C$40,5)-1,REGISTRO!$F$7:$F$456,"Solo son RD$200 (café, delivery, snack)")</f>
        <v/>
      </c>
      <c r="D22" s="102">
        <f>SUMIFS(REGISTRO!$E$7:$E$456,REGISTRO!$C$7:$C$456,"&gt;="&amp;EDATE(BIENVENIDO!$C$40,4),REGISTRO!$C$7:$C$456,"&lt;="&amp;EDATE(BIENVENIDO!$C$40,5)-1,REGISTRO!$F$7:$F$456,"Suscripciones olvidadas")</f>
        <v/>
      </c>
      <c r="E22" s="102">
        <f>SUMIFS(REGISTRO!$E$7:$E$456,REGISTRO!$C$7:$C$456,"&gt;="&amp;EDATE(BIENVENIDO!$C$40,4),REGISTRO!$C$7:$C$456,"&lt;="&amp;EDATE(BIENVENIDO!$C$40,5)-1,REGISTRO!$F$7:$F$456,"Compré porque estaba en oferta")</f>
        <v/>
      </c>
      <c r="F22" s="102">
        <f>SUMIFS(REGISTRO!$E$7:$E$456,REGISTRO!$C$7:$C$456,"&gt;="&amp;EDATE(BIENVENIDO!$C$40,4),REGISTRO!$C$7:$C$456,"&lt;="&amp;EDATE(BIENVENIDO!$C$40,5)-1,REGISTRO!$F$7:$F$456,"Gustico (me lo merezco)")</f>
        <v/>
      </c>
      <c r="G22" s="102">
        <f>SUMIFS(REGISTRO!$E$7:$E$456,REGISTRO!$C$7:$C$456,"&gt;="&amp;EDATE(BIENVENIDO!$C$40,4),REGISTRO!$C$7:$C$456,"&lt;="&amp;EDATE(BIENVENIDO!$C$40,5)-1,REGISTRO!$F$7:$F$456,"Compra por impulso")</f>
        <v/>
      </c>
      <c r="H22" s="80">
        <f>IF(SUM($C22:$G22)=0,"—",INDEX($C$17:$G$17,1,MATCH(MAX($C22:$G22),$C22:$G22,0)))</f>
        <v/>
      </c>
    </row>
    <row r="23">
      <c r="B23" s="101">
        <f>EDATE(BIENVENIDO!$C$40,5)</f>
        <v/>
      </c>
      <c r="C23" s="102">
        <f>SUMIFS(REGISTRO!$E$7:$E$456,REGISTRO!$C$7:$C$456,"&gt;="&amp;EDATE(BIENVENIDO!$C$40,5),REGISTRO!$C$7:$C$456,"&lt;="&amp;EDATE(BIENVENIDO!$C$40,6)-1,REGISTRO!$F$7:$F$456,"Solo son RD$200 (café, delivery, snack)")</f>
        <v/>
      </c>
      <c r="D23" s="102">
        <f>SUMIFS(REGISTRO!$E$7:$E$456,REGISTRO!$C$7:$C$456,"&gt;="&amp;EDATE(BIENVENIDO!$C$40,5),REGISTRO!$C$7:$C$456,"&lt;="&amp;EDATE(BIENVENIDO!$C$40,6)-1,REGISTRO!$F$7:$F$456,"Suscripciones olvidadas")</f>
        <v/>
      </c>
      <c r="E23" s="102">
        <f>SUMIFS(REGISTRO!$E$7:$E$456,REGISTRO!$C$7:$C$456,"&gt;="&amp;EDATE(BIENVENIDO!$C$40,5),REGISTRO!$C$7:$C$456,"&lt;="&amp;EDATE(BIENVENIDO!$C$40,6)-1,REGISTRO!$F$7:$F$456,"Compré porque estaba en oferta")</f>
        <v/>
      </c>
      <c r="F23" s="102">
        <f>SUMIFS(REGISTRO!$E$7:$E$456,REGISTRO!$C$7:$C$456,"&gt;="&amp;EDATE(BIENVENIDO!$C$40,5),REGISTRO!$C$7:$C$456,"&lt;="&amp;EDATE(BIENVENIDO!$C$40,6)-1,REGISTRO!$F$7:$F$456,"Gustico (me lo merezco)")</f>
        <v/>
      </c>
      <c r="G23" s="102">
        <f>SUMIFS(REGISTRO!$E$7:$E$456,REGISTRO!$C$7:$C$456,"&gt;="&amp;EDATE(BIENVENIDO!$C$40,5),REGISTRO!$C$7:$C$456,"&lt;="&amp;EDATE(BIENVENIDO!$C$40,6)-1,REGISTRO!$F$7:$F$456,"Compra por impulso")</f>
        <v/>
      </c>
      <c r="H23" s="80">
        <f>IF(SUM($C23:$G23)=0,"—",INDEX($C$17:$G$17,1,MATCH(MAX($C23:$G23),$C23:$G23,0)))</f>
        <v/>
      </c>
    </row>
    <row r="24" ht="26" customHeight="1">
      <c r="B24" s="75" t="inlineStr">
        <is>
          <t>TOTAL</t>
        </is>
      </c>
      <c r="C24" s="103">
        <f>SUM(C18:C23)</f>
        <v/>
      </c>
      <c r="D24" s="103">
        <f>SUM(D18:D23)</f>
        <v/>
      </c>
      <c r="E24" s="103">
        <f>SUM(E18:E23)</f>
        <v/>
      </c>
      <c r="F24" s="103">
        <f>SUM(F18:F23)</f>
        <v/>
      </c>
      <c r="G24" s="103">
        <f>SUM(G18:G23)</f>
        <v/>
      </c>
      <c r="H24" s="82">
        <f>IF(SUM($C$24:$G$24)=0,"—",INDEX($C$17:$G$17,1,MATCH(MAX($C$24:$G$24),$C$24:$G$24,0)))</f>
        <v/>
      </c>
    </row>
    <row r="26">
      <c r="B26" s="26" t="inlineStr">
        <is>
          <t>Si la misma fuga encabeza dos meses seguidos, ya no es un mal mes: es un hábito.</t>
        </is>
      </c>
    </row>
  </sheetData>
  <mergeCells count="6">
    <mergeCell ref="B16:I16"/>
    <mergeCell ref="B2:I2"/>
    <mergeCell ref="B3:I3"/>
    <mergeCell ref="B5:I5"/>
    <mergeCell ref="B14:I14"/>
    <mergeCell ref="B26:I26"/>
  </mergeCells>
  <printOptions horizontalCentered="1"/>
  <pageMargins left="0.75" right="0.75" top="1" bottom="1" header="0.5" footer="0.5"/>
  <pageSetup orientation="landscape"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2026-07-27T16:28:13Z</dcterms:created>
  <dcterms:modified xmlns:dcterms="http://purl.org/dc/terms/" xmlns:xsi="http://www.w3.org/2001/XMLSchema-instance" xsi:type="dcterms:W3CDTF">2026-07-29T04:03:18Z</dcterms:modified>
</cp:coreProperties>
</file>