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ICIO" sheetId="1" state="visible" r:id="rId1"/>
    <sheet xmlns:r="http://schemas.openxmlformats.org/officeDocument/2006/relationships" name="REGISTRO" sheetId="2" state="visible" r:id="rId2"/>
    <sheet xmlns:r="http://schemas.openxmlformats.org/officeDocument/2006/relationships" name="RESUMEN MENSUAL" sheetId="3" state="visible" r:id="rId3"/>
    <sheet xmlns:r="http://schemas.openxmlformats.org/officeDocument/2006/relationships" name="COMPARA" sheetId="4" state="visible" r:id="rId4"/>
  </sheets>
  <definedNames>
    <definedName name="_xlnm.Print_Titles" localSheetId="1">'REGISTRO'!$5:$5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&quot;RD$&quot;#,##0.00;[Red]-&quot;RD$&quot;#,##0.00;&quot;RD$&quot;0.00"/>
    <numFmt numFmtId="165" formatCode="yyyy-mm-dd"/>
    <numFmt numFmtId="166" formatCode="dd/mm/yyyy"/>
    <numFmt numFmtId="167" formatCode="0.0%"/>
    <numFmt numFmtId="168" formatCode="&quot;RD$&quot;#,##0"/>
    <numFmt numFmtId="169" formatCode="[$-1C0A]mmmm yyyy"/>
  </numFmts>
  <fonts count="22">
    <font>
      <name val="Calibri"/>
      <family val="2"/>
      <color theme="1"/>
      <sz val="11"/>
      <scheme val="minor"/>
    </font>
    <font>
      <name val="Arial"/>
      <b val="1"/>
      <color rgb="00FFFFFF"/>
      <sz val="17"/>
    </font>
    <font>
      <name val="Arial"/>
      <color rgb="00747575"/>
      <sz val="10"/>
    </font>
    <font>
      <name val="Arial"/>
      <b val="1"/>
      <color rgb="00FFFFFF"/>
      <sz val="11.5"/>
    </font>
    <font>
      <name val="Arial"/>
      <b val="1"/>
      <color rgb="002A4659"/>
      <sz val="11"/>
    </font>
    <font>
      <name val="Arial"/>
      <b val="1"/>
      <color rgb="002A4659"/>
      <sz val="12"/>
    </font>
    <font>
      <name val="Arial"/>
      <i val="1"/>
      <color rgb="00688FAA"/>
      <sz val="9.5"/>
    </font>
    <font>
      <name val="Arial"/>
      <b val="1"/>
      <color rgb="002E7D32"/>
      <sz val="12"/>
    </font>
    <font>
      <name val="Arial"/>
      <b val="1"/>
      <color rgb="002A4659"/>
      <sz val="9.5"/>
    </font>
    <font>
      <name val="Arial"/>
      <b val="1"/>
      <color rgb="00688FAA"/>
      <sz val="9.5"/>
    </font>
    <font>
      <name val="Arial"/>
      <b val="1"/>
      <color rgb="002A4659"/>
      <sz val="10"/>
    </font>
    <font>
      <name val="Arial"/>
      <color rgb="001A1A1A"/>
      <sz val="10.5"/>
    </font>
    <font>
      <name val="Arial"/>
      <b val="1"/>
      <color rgb="00FFFFFF"/>
      <sz val="15"/>
    </font>
    <font>
      <name val="Arial"/>
      <color rgb="001A1A1A"/>
      <sz val="10"/>
    </font>
    <font>
      <name val="Arial"/>
      <b val="1"/>
      <color rgb="001A1A1A"/>
      <sz val="10"/>
    </font>
    <font>
      <name val="Arial"/>
      <b val="1"/>
      <color rgb="00688FAA"/>
      <sz val="10"/>
    </font>
    <font>
      <name val="Arial"/>
      <b val="1"/>
      <color rgb="002A4659"/>
      <sz val="10.5"/>
    </font>
    <font>
      <name val="Arial"/>
      <b val="1"/>
      <color rgb="002E7D32"/>
      <sz val="11"/>
    </font>
    <font>
      <name val="Arial"/>
      <b val="1"/>
      <color rgb="00FFFFFF"/>
      <sz val="11"/>
    </font>
    <font>
      <name val="Arial"/>
      <b val="1"/>
      <color rgb="00FFFFFF"/>
      <sz val="12"/>
    </font>
    <font>
      <name val="Arial"/>
      <b val="1"/>
      <color rgb="00747575"/>
      <sz val="11"/>
    </font>
    <font>
      <name val="Arial"/>
      <b val="1"/>
      <color rgb="00FFFFFF"/>
      <sz val="13"/>
    </font>
  </fonts>
  <fills count="9">
    <fill>
      <patternFill/>
    </fill>
    <fill>
      <patternFill patternType="gray125"/>
    </fill>
    <fill>
      <patternFill patternType="solid">
        <fgColor rgb="002A4659"/>
      </patternFill>
    </fill>
    <fill>
      <patternFill patternType="solid">
        <fgColor rgb="00FDF4E3"/>
      </patternFill>
    </fill>
    <fill>
      <patternFill patternType="solid">
        <fgColor rgb="00E8F5E9"/>
      </patternFill>
    </fill>
    <fill>
      <patternFill patternType="solid">
        <fgColor rgb="00688FAA"/>
      </patternFill>
    </fill>
    <fill>
      <patternFill patternType="solid">
        <fgColor rgb="00F3F6F8"/>
      </patternFill>
    </fill>
    <fill>
      <patternFill patternType="solid">
        <fgColor rgb="00C9D8E3"/>
      </patternFill>
    </fill>
    <fill>
      <patternFill patternType="solid">
        <fgColor rgb="00E9F1F6"/>
      </patternFill>
    </fill>
  </fills>
  <borders count="2">
    <border>
      <left/>
      <right/>
      <top/>
      <bottom/>
      <diagonal/>
    </border>
    <border>
      <left style="thin">
        <color rgb="00D8E2EA"/>
      </left>
      <right style="thin">
        <color rgb="00D8E2EA"/>
      </right>
      <top style="thin">
        <color rgb="00D8E2EA"/>
      </top>
      <bottom style="thin">
        <color rgb="00D8E2EA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indent="1"/>
    </xf>
    <xf numFmtId="0" fontId="4" fillId="0" borderId="0" pivotButton="0" quotePrefix="0" xfId="0"/>
    <xf numFmtId="164" fontId="5" fillId="3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center" wrapText="1"/>
    </xf>
    <xf numFmtId="166" fontId="5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bottom"/>
    </xf>
    <xf numFmtId="0" fontId="9" fillId="0" borderId="0" applyAlignment="1" pivotButton="0" quotePrefix="0" xfId="0">
      <alignment horizontal="center" vertical="bottom"/>
    </xf>
    <xf numFmtId="0" fontId="5" fillId="3" borderId="1" applyAlignment="1" pivotButton="0" quotePrefix="0" xfId="0">
      <alignment horizontal="center" vertical="center"/>
    </xf>
    <xf numFmtId="10" fontId="7" fillId="4" borderId="1" applyAlignment="1" pivotButton="0" quotePrefix="0" xfId="0">
      <alignment horizontal="center" vertical="center"/>
    </xf>
    <xf numFmtId="10" fontId="5" fillId="3" borderId="1" applyAlignment="1" pivotButton="0" quotePrefix="0" xfId="0">
      <alignment horizontal="center" vertical="center"/>
    </xf>
    <xf numFmtId="0" fontId="3" fillId="5" borderId="0" applyAlignment="1" pivotButton="0" quotePrefix="0" xfId="0">
      <alignment vertical="center" indent="1"/>
    </xf>
    <xf numFmtId="0" fontId="0" fillId="5" borderId="0" pivotButton="0" quotePrefix="0" xfId="0"/>
    <xf numFmtId="1" fontId="5" fillId="6" borderId="1" applyAlignment="1" pivotButton="0" quotePrefix="0" xfId="0">
      <alignment horizontal="center" vertical="center"/>
    </xf>
    <xf numFmtId="167" fontId="5" fillId="6" borderId="1" applyAlignment="1" pivotButton="0" quotePrefix="0" xfId="0">
      <alignment horizontal="center" vertical="center"/>
    </xf>
    <xf numFmtId="164" fontId="7" fillId="6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1" fontId="7" fillId="6" borderId="1" applyAlignment="1" pivotButton="0" quotePrefix="0" xfId="0">
      <alignment horizontal="center" vertical="center"/>
    </xf>
    <xf numFmtId="0" fontId="10" fillId="7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vertical="center" indent="1"/>
    </xf>
    <xf numFmtId="164" fontId="4" fillId="8" borderId="1" applyAlignment="1" pivotButton="0" quotePrefix="0" xfId="0">
      <alignment horizontal="center" vertical="center"/>
    </xf>
    <xf numFmtId="168" fontId="5" fillId="8" borderId="1" applyAlignment="1" pivotButton="0" quotePrefix="0" xfId="0">
      <alignment horizontal="center" vertical="center"/>
    </xf>
    <xf numFmtId="0" fontId="4" fillId="4" borderId="1" applyAlignment="1" pivotButton="0" quotePrefix="0" xfId="0">
      <alignment vertical="center" indent="1"/>
    </xf>
    <xf numFmtId="164" fontId="4" fillId="4" borderId="1" applyAlignment="1" pivotButton="0" quotePrefix="0" xfId="0">
      <alignment horizontal="center" vertical="center"/>
    </xf>
    <xf numFmtId="168" fontId="7" fillId="4" borderId="1" applyAlignment="1" pivotButton="0" quotePrefix="0" xfId="0">
      <alignment horizontal="center" vertical="center"/>
    </xf>
    <xf numFmtId="0" fontId="11" fillId="0" borderId="0" applyAlignment="1" pivotButton="0" quotePrefix="0" xfId="0">
      <alignment vertical="center"/>
    </xf>
    <xf numFmtId="0" fontId="12" fillId="2" borderId="0" applyAlignment="1" pivotButton="0" quotePrefix="0" xfId="0">
      <alignment horizontal="left" vertical="center" indent="1"/>
    </xf>
    <xf numFmtId="0" fontId="2" fillId="0" borderId="1" applyAlignment="1" pivotButton="0" quotePrefix="0" xfId="0">
      <alignment horizontal="center"/>
    </xf>
    <xf numFmtId="166" fontId="13" fillId="6" borderId="1" applyAlignment="1" pivotButton="0" quotePrefix="0" xfId="0">
      <alignment horizontal="center"/>
    </xf>
    <xf numFmtId="164" fontId="2" fillId="6" borderId="1" pivotButton="0" quotePrefix="0" xfId="0"/>
    <xf numFmtId="164" fontId="4" fillId="3" borderId="1" pivotButton="0" quotePrefix="0" xfId="0"/>
    <xf numFmtId="0" fontId="14" fillId="0" borderId="1" applyAlignment="1" pivotButton="0" quotePrefix="0" xfId="0">
      <alignment horizontal="center"/>
    </xf>
    <xf numFmtId="164" fontId="10" fillId="6" borderId="1" pivotButton="0" quotePrefix="0" xfId="0"/>
    <xf numFmtId="1" fontId="15" fillId="0" borderId="1" applyAlignment="1" pivotButton="0" quotePrefix="0" xfId="0">
      <alignment horizontal="center"/>
    </xf>
    <xf numFmtId="169" fontId="16" fillId="0" borderId="1" applyAlignment="1" pivotButton="0" quotePrefix="0" xfId="0">
      <alignment horizontal="left" indent="1"/>
    </xf>
    <xf numFmtId="1" fontId="4" fillId="6" borderId="1" applyAlignment="1" pivotButton="0" quotePrefix="0" xfId="0">
      <alignment horizontal="center" vertical="center"/>
    </xf>
    <xf numFmtId="167" fontId="4" fillId="6" borderId="1" applyAlignment="1" pivotButton="0" quotePrefix="0" xfId="0">
      <alignment horizontal="center" vertical="center"/>
    </xf>
    <xf numFmtId="164" fontId="17" fillId="4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0" fontId="18" fillId="2" borderId="0" applyAlignment="1" pivotButton="0" quotePrefix="0" xfId="0">
      <alignment vertical="center" indent="1"/>
    </xf>
    <xf numFmtId="1" fontId="19" fillId="2" borderId="1" applyAlignment="1" pivotButton="0" quotePrefix="0" xfId="0">
      <alignment horizontal="center" vertical="center"/>
    </xf>
    <xf numFmtId="167" fontId="19" fillId="2" borderId="1" applyAlignment="1" pivotButton="0" quotePrefix="0" xfId="0">
      <alignment horizontal="center" vertical="center"/>
    </xf>
    <xf numFmtId="164" fontId="19" fillId="2" borderId="1" applyAlignment="1" pivotButton="0" quotePrefix="0" xfId="0">
      <alignment horizontal="center" vertical="center"/>
    </xf>
    <xf numFmtId="164" fontId="4" fillId="8" borderId="1" applyAlignment="1" pivotButton="0" quotePrefix="0" xfId="0">
      <alignment horizontal="center"/>
    </xf>
    <xf numFmtId="168" fontId="5" fillId="6" borderId="1" applyAlignment="1" pivotButton="0" quotePrefix="0" xfId="0">
      <alignment horizontal="center" vertical="center"/>
    </xf>
    <xf numFmtId="168" fontId="20" fillId="8" borderId="1" applyAlignment="1" pivotButton="0" quotePrefix="0" xfId="0">
      <alignment horizontal="center" vertical="center"/>
    </xf>
    <xf numFmtId="168" fontId="21" fillId="2" borderId="1" applyAlignment="1" pivotButton="0" quotePrefix="0" xfId="0">
      <alignment horizontal="center" vertical="center"/>
    </xf>
    <xf numFmtId="168" fontId="18" fillId="2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name val="Arial"/>
        <color rgb="00F3F6F8"/>
        <sz val="11"/>
      </font>
      <fill>
        <patternFill patternType="solid">
          <fgColor rgb="00F3F6F8"/>
        </patternFill>
      </fill>
    </dxf>
    <dxf>
      <font>
        <name val="Arial"/>
        <b val="1"/>
        <color rgb="002E7D32"/>
        <sz val="10"/>
      </font>
      <fill>
        <patternFill patternType="solid">
          <fgColor rgb="00E8F5E9"/>
        </patternFill>
      </fill>
    </dxf>
    <dxf>
      <font>
        <name val="Arial"/>
        <b val="1"/>
        <color rgb="00BE3A2B"/>
        <sz val="10"/>
      </font>
      <fill>
        <patternFill patternType="solid">
          <fgColor rgb="00FDECE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0</col>
      <colOff>9744075</colOff>
      <row>0</row>
      <rowOff>19050</rowOff>
    </from>
    <ext cx="1476375" cy="9239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5943600</colOff>
      <row>0</row>
      <rowOff>19050</rowOff>
    </from>
    <ext cx="1476375" cy="9239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5962650</colOff>
      <row>0</row>
      <rowOff>19050</rowOff>
    </from>
    <ext cx="1476375" cy="9239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6896100</colOff>
      <row>0</row>
      <rowOff>19050</rowOff>
    </from>
    <ext cx="1476375" cy="9239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4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4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16" customWidth="1" min="8" max="8"/>
  </cols>
  <sheetData>
    <row r="1" ht="78" customHeight="1"/>
    <row r="2" ht="30" customHeight="1">
      <c r="B2" s="1" t="inlineStr">
        <is>
          <t>CONTROL DE AHORRO DIARIO</t>
        </is>
      </c>
      <c r="C2" s="2" t="n"/>
      <c r="D2" s="2" t="n"/>
      <c r="E2" s="2" t="n"/>
      <c r="F2" s="2" t="n"/>
      <c r="G2" s="2" t="n"/>
      <c r="H2" s="2" t="n"/>
    </row>
    <row r="3">
      <c r="B3" s="3" t="inlineStr">
        <is>
          <t>Más Que Finanzas  ·  Harolin Vargas, CPA  ·  @masquefinanzasrd</t>
        </is>
      </c>
    </row>
    <row r="5" ht="22" customHeight="1">
      <c r="B5" s="4" t="inlineStr">
        <is>
          <t>PASO 1  ·  DEFINE TU META</t>
        </is>
      </c>
      <c r="C5" s="2" t="n"/>
      <c r="D5" s="2" t="n"/>
      <c r="E5" s="2" t="n"/>
      <c r="F5" s="2" t="n"/>
      <c r="G5" s="2" t="n"/>
      <c r="H5" s="2" t="n"/>
    </row>
    <row r="6">
      <c r="B6" s="5" t="inlineStr">
        <is>
          <t>¿Cuánto vas a guardar cada día?</t>
        </is>
      </c>
      <c r="C6" s="6" t="n">
        <v>200</v>
      </c>
    </row>
    <row r="7">
      <c r="B7" s="7" t="inlineStr">
        <is>
          <t>Escribe el monto que puedas sostener. RD$50, RD$100, RD$200… lo importante no es el tamaño, es que no se rompa.</t>
        </is>
      </c>
    </row>
    <row r="8">
      <c r="B8" s="5" t="inlineStr">
        <is>
          <t>¿Qué día empiezas?</t>
        </is>
      </c>
      <c r="C8" s="8" t="n">
        <v>46235</v>
      </c>
    </row>
    <row r="9">
      <c r="D9" s="9" t="inlineStr">
        <is>
          <t>Tasa anual que se aplica</t>
        </is>
      </c>
      <c r="E9" s="10">
        <f>IF($C$10="Otra tasa","Escribe tu tasa aquí","")</f>
        <v/>
      </c>
    </row>
    <row r="10">
      <c r="B10" s="5" t="inlineStr">
        <is>
          <t>¿Dónde vas a guardarlo?</t>
        </is>
      </c>
      <c r="C10" s="11" t="inlineStr">
        <is>
          <t>Certificado</t>
        </is>
      </c>
      <c r="D10" s="12">
        <f>IF($C$10="Otra tasa",$E$10,IF($C$10="Certificado",0.10,0.005))</f>
        <v/>
      </c>
      <c r="E10" s="13" t="n"/>
    </row>
    <row r="13">
      <c r="B13" s="7" t="inlineStr">
        <is>
          <t>Referencias: cuenta de ahorro ordinaria ≈ 0.5% anual · certificado ≈ 10% anual. Son tasas de referencia — la real varía según monto, plazo e institución.</t>
        </is>
      </c>
    </row>
    <row r="15" ht="22" customHeight="1">
      <c r="B15" s="14" t="inlineStr">
        <is>
          <t>PASO 2  ·  CÓMO VAS</t>
        </is>
      </c>
      <c r="C15" s="15" t="n"/>
      <c r="D15" s="15" t="n"/>
      <c r="E15" s="15" t="n"/>
      <c r="F15" s="15" t="n"/>
      <c r="G15" s="15" t="n"/>
      <c r="H15" s="15" t="n"/>
    </row>
    <row r="16">
      <c r="B16" s="5" t="inlineStr">
        <is>
          <t>Días registrados</t>
        </is>
      </c>
      <c r="C16" s="16">
        <f>COUNT(REGISTRO!$E$6:$E$370)</f>
        <v/>
      </c>
    </row>
    <row r="17">
      <c r="B17" s="5" t="inlineStr">
        <is>
          <t>Días que cumpliste</t>
        </is>
      </c>
      <c r="C17" s="16">
        <f>COUNTIF(REGISTRO!$F$6:$F$370,"Sí")</f>
        <v/>
      </c>
    </row>
    <row r="18">
      <c r="B18" s="5" t="inlineStr">
        <is>
          <t>Cumplimiento</t>
        </is>
      </c>
      <c r="C18" s="17">
        <f>IFERROR(COUNTIF(REGISTRO!$F$6:$F$370,"Sí")/COUNT(REGISTRO!$E$6:$E$370),0)</f>
        <v/>
      </c>
    </row>
    <row r="19">
      <c r="B19" s="5" t="inlineStr">
        <is>
          <t>Total guardado</t>
        </is>
      </c>
      <c r="C19" s="18">
        <f>SUM(REGISTRO!$E$6:$E$370)</f>
        <v/>
      </c>
    </row>
    <row r="20">
      <c r="B20" s="5" t="inlineStr">
        <is>
          <t>Promedio por día</t>
        </is>
      </c>
      <c r="C20" s="19">
        <f>IFERROR(SUM(REGISTRO!$E$6:$E$370)/COUNT(REGISTRO!$E$6:$E$370),0)</f>
        <v/>
      </c>
    </row>
    <row r="21">
      <c r="B21" s="5" t="inlineStr">
        <is>
          <t>Racha actual (días seguidos)</t>
        </is>
      </c>
      <c r="C21" s="20">
        <f>IFERROR(LOOKUP(2,1/(REGISTRO!$E$6:$E$370&lt;&gt;""),REGISTRO!$H$6:$H$370),0)</f>
        <v/>
      </c>
    </row>
    <row r="22">
      <c r="B22" s="5" t="inlineStr">
        <is>
          <t>Mejor racha</t>
        </is>
      </c>
      <c r="C22" s="20">
        <f>MAX(REGISTRO!$H$6:$H$370)</f>
        <v/>
      </c>
    </row>
    <row r="24" ht="22" customHeight="1">
      <c r="B24" s="4" t="inlineStr">
        <is>
          <t>PASO 3  ·  A DÓNDE TE LLEVA ESTE HÁBITO</t>
        </is>
      </c>
      <c r="C24" s="2" t="n"/>
      <c r="D24" s="2" t="n"/>
      <c r="E24" s="2" t="n"/>
      <c r="F24" s="2" t="n"/>
      <c r="G24" s="2" t="n"/>
      <c r="H24" s="2" t="n"/>
    </row>
    <row r="25" ht="32" customHeight="1">
      <c r="B25" s="21" t="inlineStr">
        <is>
          <t>Escenario</t>
        </is>
      </c>
      <c r="C25" s="21" t="inlineStr">
        <is>
          <t>Al mes</t>
        </is>
      </c>
      <c r="D25" s="21" t="inlineStr">
        <is>
          <t>En 1 año</t>
        </is>
      </c>
      <c r="E25" s="21" t="inlineStr">
        <is>
          <t>En 5 años</t>
        </is>
      </c>
      <c r="F25" s="21" t="inlineStr">
        <is>
          <t>En 10 años</t>
        </is>
      </c>
    </row>
    <row r="26" ht="26" customHeight="1">
      <c r="B26" s="22" t="inlineStr">
        <is>
          <t>Si cumples tu meta todos los días</t>
        </is>
      </c>
      <c r="C26" s="23">
        <f>(INICIO!$C$6*30)</f>
        <v/>
      </c>
      <c r="D26" s="24">
        <f>IF((INICIO!$C$6*30)=0,0,(INICIO!$C$6*30)*((((1+INICIO!$D$10/12)^(1*12))-1)/(INICIO!$D$10/12)))</f>
        <v/>
      </c>
      <c r="E26" s="24">
        <f>IF((INICIO!$C$6*30)=0,0,(INICIO!$C$6*30)*((((1+INICIO!$D$10/12)^(5*12))-1)/(INICIO!$D$10/12)))</f>
        <v/>
      </c>
      <c r="F26" s="24">
        <f>IF((INICIO!$C$6*30)=0,0,(INICIO!$C$6*30)*((((1+INICIO!$D$10/12)^(10*12))-1)/(INICIO!$D$10/12)))</f>
        <v/>
      </c>
    </row>
    <row r="27" ht="26" customHeight="1">
      <c r="B27" s="25" t="inlineStr">
        <is>
          <t>Con tu ritmo real de hoy</t>
        </is>
      </c>
      <c r="C27" s="26">
        <f>(INICIO!$C$20*30)</f>
        <v/>
      </c>
      <c r="D27" s="27">
        <f>IF((INICIO!$C$20*30)=0,0,(INICIO!$C$20*30)*((((1+INICIO!$D$10/12)^(1*12))-1)/(INICIO!$D$10/12)))</f>
        <v/>
      </c>
      <c r="E27" s="27">
        <f>IF((INICIO!$C$20*30)=0,0,(INICIO!$C$20*30)*((((1+INICIO!$D$10/12)^(5*12))-1)/(INICIO!$D$10/12)))</f>
        <v/>
      </c>
      <c r="F27" s="27">
        <f>IF((INICIO!$C$20*30)=0,0,(INICIO!$C$20*30)*((((1+INICIO!$D$10/12)^(10*12))-1)/(INICIO!$D$10/12)))</f>
        <v/>
      </c>
    </row>
    <row r="28">
      <c r="B28" s="7" t="inlineStr">
        <is>
          <t>Proyección con la tasa elegida arriba, aporte mensual y capitalización mensual. Es una estimación, no una promesa de rendimiento. Los intereses de certificados pagan retención de ISR.</t>
        </is>
      </c>
    </row>
    <row r="30" ht="22" customHeight="1">
      <c r="B30" s="4" t="inlineStr">
        <is>
          <t>CÓMO SE USA</t>
        </is>
      </c>
      <c r="C30" s="2" t="n"/>
      <c r="D30" s="2" t="n"/>
      <c r="E30" s="2" t="n"/>
      <c r="F30" s="2" t="n"/>
      <c r="G30" s="2" t="n"/>
      <c r="H30" s="2" t="n"/>
    </row>
    <row r="31" ht="20" customHeight="1">
      <c r="B31" s="28" t="inlineStr">
        <is>
          <t>1.  Escribe arriba tu meta diaria, la fecha en que empiezas y dónde vas a guardar el dinero.</t>
        </is>
      </c>
    </row>
    <row r="32" ht="20" customHeight="1">
      <c r="B32" s="28" t="inlineStr">
        <is>
          <t>2.  Ve a la hoja REGISTRO y anota cada día lo que guardaste (solo la columna ámbar).</t>
        </is>
      </c>
    </row>
    <row r="33" ht="20" customHeight="1">
      <c r="B33" s="28" t="inlineStr">
        <is>
          <t>3.  Vuelve aquí para ver tu racha, tu cumplimiento y a dónde te lleva el hábito.</t>
        </is>
      </c>
    </row>
    <row r="34" ht="20" customHeight="1">
      <c r="B34" s="28" t="inlineStr">
        <is>
          <t>4.  En RESUMEN MENSUAL ves mes por mes, y en COMPARA qué pasa si guardas más o menos.</t>
        </is>
      </c>
    </row>
  </sheetData>
  <mergeCells count="13">
    <mergeCell ref="B32:H32"/>
    <mergeCell ref="B13:H13"/>
    <mergeCell ref="B31:H31"/>
    <mergeCell ref="B24:H24"/>
    <mergeCell ref="B2:H2"/>
    <mergeCell ref="B30:H30"/>
    <mergeCell ref="B15:H15"/>
    <mergeCell ref="B7:H7"/>
    <mergeCell ref="B33:H33"/>
    <mergeCell ref="B3:H3"/>
    <mergeCell ref="B5:H5"/>
    <mergeCell ref="B34:H34"/>
    <mergeCell ref="B28:H28"/>
  </mergeCells>
  <conditionalFormatting sqref="E10">
    <cfRule type="expression" priority="1" dxfId="0">
      <formula>$C$10&lt;&gt;"Otra tasa"</formula>
    </cfRule>
  </conditionalFormatting>
  <dataValidations count="1">
    <dataValidation sqref="C10" showDropDown="0" showInputMessage="0" showErrorMessage="0" allowBlank="0" type="list">
      <formula1>"Ahorro ordinario,Certificado,Otra tasa"</formula1>
    </dataValidation>
  </dataValidations>
  <printOptions horizontalCentered="1"/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H370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.5" customWidth="1" min="1" max="1"/>
    <col width="9" customWidth="1" min="2" max="2"/>
    <col width="15" customWidth="1" min="3" max="3"/>
    <col width="15" customWidth="1" min="4" max="4"/>
    <col width="17" customWidth="1" min="5" max="5"/>
    <col width="15" customWidth="1" min="6" max="6"/>
    <col width="19" customWidth="1" min="7" max="7"/>
    <col width="13" customWidth="1" min="8" max="8"/>
  </cols>
  <sheetData>
    <row r="1" ht="78" customHeight="1"/>
    <row r="2" ht="30" customHeight="1">
      <c r="B2" s="29" t="inlineStr">
        <is>
          <t>REGISTRO DIARIO  ·  365 días</t>
        </is>
      </c>
      <c r="C2" s="2" t="n"/>
      <c r="D2" s="2" t="n"/>
      <c r="E2" s="2" t="n"/>
      <c r="F2" s="2" t="n"/>
      <c r="G2" s="2" t="n"/>
      <c r="H2" s="2" t="n"/>
    </row>
    <row r="3">
      <c r="B3" s="7" t="inlineStr">
        <is>
          <t>Solo escribes en la columna ámbar. Si un día no guardaste, escribe 0 — se vale, pero cuenta.</t>
        </is>
      </c>
    </row>
    <row r="5" ht="32" customHeight="1">
      <c r="B5" s="21" t="inlineStr">
        <is>
          <t>Día</t>
        </is>
      </c>
      <c r="C5" s="21" t="inlineStr">
        <is>
          <t>Fecha</t>
        </is>
      </c>
      <c r="D5" s="21" t="inlineStr">
        <is>
          <t>Tu meta</t>
        </is>
      </c>
      <c r="E5" s="21" t="inlineStr">
        <is>
          <t>¿Cuánto guardaste?</t>
        </is>
      </c>
      <c r="F5" s="21" t="inlineStr">
        <is>
          <t>¿Cumpliste?</t>
        </is>
      </c>
      <c r="G5" s="21" t="inlineStr">
        <is>
          <t>Acumulado</t>
        </is>
      </c>
      <c r="H5" s="21" t="inlineStr">
        <is>
          <t>Racha</t>
        </is>
      </c>
    </row>
    <row r="6">
      <c r="B6" s="30" t="n">
        <v>1</v>
      </c>
      <c r="C6" s="31">
        <f>INICIO!$C$8+0</f>
        <v/>
      </c>
      <c r="D6" s="32">
        <f>INICIO!$C$6</f>
        <v/>
      </c>
      <c r="E6" s="33" t="n"/>
      <c r="F6" s="34">
        <f>IF(E6="","",IF(E6&gt;=D6,"Sí","No"))</f>
        <v/>
      </c>
      <c r="G6" s="35">
        <f>0+IF(E6="",0,E6)</f>
        <v/>
      </c>
      <c r="H6" s="36">
        <f>IF(E6="",0,IF(E6&gt;=D6,0+1,0))</f>
        <v/>
      </c>
    </row>
    <row r="7">
      <c r="B7" s="30" t="n">
        <v>2</v>
      </c>
      <c r="C7" s="31">
        <f>INICIO!$C$8+1</f>
        <v/>
      </c>
      <c r="D7" s="32">
        <f>INICIO!$C$6</f>
        <v/>
      </c>
      <c r="E7" s="33" t="n"/>
      <c r="F7" s="34">
        <f>IF(E7="","",IF(E7&gt;=D7,"Sí","No"))</f>
        <v/>
      </c>
      <c r="G7" s="35">
        <f>G6+IF(E7="",0,E7)</f>
        <v/>
      </c>
      <c r="H7" s="36">
        <f>IF(E7="",H6,IF(E7&gt;=D7,H6+1,0))</f>
        <v/>
      </c>
    </row>
    <row r="8">
      <c r="B8" s="30" t="n">
        <v>3</v>
      </c>
      <c r="C8" s="31">
        <f>INICIO!$C$8+2</f>
        <v/>
      </c>
      <c r="D8" s="32">
        <f>INICIO!$C$6</f>
        <v/>
      </c>
      <c r="E8" s="33" t="n"/>
      <c r="F8" s="34">
        <f>IF(E8="","",IF(E8&gt;=D8,"Sí","No"))</f>
        <v/>
      </c>
      <c r="G8" s="35">
        <f>G7+IF(E8="",0,E8)</f>
        <v/>
      </c>
      <c r="H8" s="36">
        <f>IF(E8="",H7,IF(E8&gt;=D8,H7+1,0))</f>
        <v/>
      </c>
    </row>
    <row r="9">
      <c r="B9" s="30" t="n">
        <v>4</v>
      </c>
      <c r="C9" s="31">
        <f>INICIO!$C$8+3</f>
        <v/>
      </c>
      <c r="D9" s="32">
        <f>INICIO!$C$6</f>
        <v/>
      </c>
      <c r="E9" s="33" t="n"/>
      <c r="F9" s="34">
        <f>IF(E9="","",IF(E9&gt;=D9,"Sí","No"))</f>
        <v/>
      </c>
      <c r="G9" s="35">
        <f>G8+IF(E9="",0,E9)</f>
        <v/>
      </c>
      <c r="H9" s="36">
        <f>IF(E9="",H8,IF(E9&gt;=D9,H8+1,0))</f>
        <v/>
      </c>
    </row>
    <row r="10">
      <c r="B10" s="30" t="n">
        <v>5</v>
      </c>
      <c r="C10" s="31">
        <f>INICIO!$C$8+4</f>
        <v/>
      </c>
      <c r="D10" s="32">
        <f>INICIO!$C$6</f>
        <v/>
      </c>
      <c r="E10" s="33" t="n"/>
      <c r="F10" s="34">
        <f>IF(E10="","",IF(E10&gt;=D10,"Sí","No"))</f>
        <v/>
      </c>
      <c r="G10" s="35">
        <f>G9+IF(E10="",0,E10)</f>
        <v/>
      </c>
      <c r="H10" s="36">
        <f>IF(E10="",H9,IF(E10&gt;=D10,H9+1,0))</f>
        <v/>
      </c>
    </row>
    <row r="11">
      <c r="B11" s="30" t="n">
        <v>6</v>
      </c>
      <c r="C11" s="31">
        <f>INICIO!$C$8+5</f>
        <v/>
      </c>
      <c r="D11" s="32">
        <f>INICIO!$C$6</f>
        <v/>
      </c>
      <c r="E11" s="33" t="n"/>
      <c r="F11" s="34">
        <f>IF(E11="","",IF(E11&gt;=D11,"Sí","No"))</f>
        <v/>
      </c>
      <c r="G11" s="35">
        <f>G10+IF(E11="",0,E11)</f>
        <v/>
      </c>
      <c r="H11" s="36">
        <f>IF(E11="",H10,IF(E11&gt;=D11,H10+1,0))</f>
        <v/>
      </c>
    </row>
    <row r="12">
      <c r="B12" s="30" t="n">
        <v>7</v>
      </c>
      <c r="C12" s="31">
        <f>INICIO!$C$8+6</f>
        <v/>
      </c>
      <c r="D12" s="32">
        <f>INICIO!$C$6</f>
        <v/>
      </c>
      <c r="E12" s="33" t="n"/>
      <c r="F12" s="34">
        <f>IF(E12="","",IF(E12&gt;=D12,"Sí","No"))</f>
        <v/>
      </c>
      <c r="G12" s="35">
        <f>G11+IF(E12="",0,E12)</f>
        <v/>
      </c>
      <c r="H12" s="36">
        <f>IF(E12="",H11,IF(E12&gt;=D12,H11+1,0))</f>
        <v/>
      </c>
    </row>
    <row r="13">
      <c r="B13" s="30" t="n">
        <v>8</v>
      </c>
      <c r="C13" s="31">
        <f>INICIO!$C$8+7</f>
        <v/>
      </c>
      <c r="D13" s="32">
        <f>INICIO!$C$6</f>
        <v/>
      </c>
      <c r="E13" s="33" t="n"/>
      <c r="F13" s="34">
        <f>IF(E13="","",IF(E13&gt;=D13,"Sí","No"))</f>
        <v/>
      </c>
      <c r="G13" s="35">
        <f>G12+IF(E13="",0,E13)</f>
        <v/>
      </c>
      <c r="H13" s="36">
        <f>IF(E13="",H12,IF(E13&gt;=D13,H12+1,0))</f>
        <v/>
      </c>
    </row>
    <row r="14">
      <c r="B14" s="30" t="n">
        <v>9</v>
      </c>
      <c r="C14" s="31">
        <f>INICIO!$C$8+8</f>
        <v/>
      </c>
      <c r="D14" s="32">
        <f>INICIO!$C$6</f>
        <v/>
      </c>
      <c r="E14" s="33" t="n"/>
      <c r="F14" s="34">
        <f>IF(E14="","",IF(E14&gt;=D14,"Sí","No"))</f>
        <v/>
      </c>
      <c r="G14" s="35">
        <f>G13+IF(E14="",0,E14)</f>
        <v/>
      </c>
      <c r="H14" s="36">
        <f>IF(E14="",H13,IF(E14&gt;=D14,H13+1,0))</f>
        <v/>
      </c>
    </row>
    <row r="15">
      <c r="B15" s="30" t="n">
        <v>10</v>
      </c>
      <c r="C15" s="31">
        <f>INICIO!$C$8+9</f>
        <v/>
      </c>
      <c r="D15" s="32">
        <f>INICIO!$C$6</f>
        <v/>
      </c>
      <c r="E15" s="33" t="n"/>
      <c r="F15" s="34">
        <f>IF(E15="","",IF(E15&gt;=D15,"Sí","No"))</f>
        <v/>
      </c>
      <c r="G15" s="35">
        <f>G14+IF(E15="",0,E15)</f>
        <v/>
      </c>
      <c r="H15" s="36">
        <f>IF(E15="",H14,IF(E15&gt;=D15,H14+1,0))</f>
        <v/>
      </c>
    </row>
    <row r="16">
      <c r="B16" s="30" t="n">
        <v>11</v>
      </c>
      <c r="C16" s="31">
        <f>INICIO!$C$8+10</f>
        <v/>
      </c>
      <c r="D16" s="32">
        <f>INICIO!$C$6</f>
        <v/>
      </c>
      <c r="E16" s="33" t="n"/>
      <c r="F16" s="34">
        <f>IF(E16="","",IF(E16&gt;=D16,"Sí","No"))</f>
        <v/>
      </c>
      <c r="G16" s="35">
        <f>G15+IF(E16="",0,E16)</f>
        <v/>
      </c>
      <c r="H16" s="36">
        <f>IF(E16="",H15,IF(E16&gt;=D16,H15+1,0))</f>
        <v/>
      </c>
    </row>
    <row r="17">
      <c r="B17" s="30" t="n">
        <v>12</v>
      </c>
      <c r="C17" s="31">
        <f>INICIO!$C$8+11</f>
        <v/>
      </c>
      <c r="D17" s="32">
        <f>INICIO!$C$6</f>
        <v/>
      </c>
      <c r="E17" s="33" t="n"/>
      <c r="F17" s="34">
        <f>IF(E17="","",IF(E17&gt;=D17,"Sí","No"))</f>
        <v/>
      </c>
      <c r="G17" s="35">
        <f>G16+IF(E17="",0,E17)</f>
        <v/>
      </c>
      <c r="H17" s="36">
        <f>IF(E17="",H16,IF(E17&gt;=D17,H16+1,0))</f>
        <v/>
      </c>
    </row>
    <row r="18">
      <c r="B18" s="30" t="n">
        <v>13</v>
      </c>
      <c r="C18" s="31">
        <f>INICIO!$C$8+12</f>
        <v/>
      </c>
      <c r="D18" s="32">
        <f>INICIO!$C$6</f>
        <v/>
      </c>
      <c r="E18" s="33" t="n"/>
      <c r="F18" s="34">
        <f>IF(E18="","",IF(E18&gt;=D18,"Sí","No"))</f>
        <v/>
      </c>
      <c r="G18" s="35">
        <f>G17+IF(E18="",0,E18)</f>
        <v/>
      </c>
      <c r="H18" s="36">
        <f>IF(E18="",H17,IF(E18&gt;=D18,H17+1,0))</f>
        <v/>
      </c>
    </row>
    <row r="19">
      <c r="B19" s="30" t="n">
        <v>14</v>
      </c>
      <c r="C19" s="31">
        <f>INICIO!$C$8+13</f>
        <v/>
      </c>
      <c r="D19" s="32">
        <f>INICIO!$C$6</f>
        <v/>
      </c>
      <c r="E19" s="33" t="n"/>
      <c r="F19" s="34">
        <f>IF(E19="","",IF(E19&gt;=D19,"Sí","No"))</f>
        <v/>
      </c>
      <c r="G19" s="35">
        <f>G18+IF(E19="",0,E19)</f>
        <v/>
      </c>
      <c r="H19" s="36">
        <f>IF(E19="",H18,IF(E19&gt;=D19,H18+1,0))</f>
        <v/>
      </c>
    </row>
    <row r="20">
      <c r="B20" s="30" t="n">
        <v>15</v>
      </c>
      <c r="C20" s="31">
        <f>INICIO!$C$8+14</f>
        <v/>
      </c>
      <c r="D20" s="32">
        <f>INICIO!$C$6</f>
        <v/>
      </c>
      <c r="E20" s="33" t="n"/>
      <c r="F20" s="34">
        <f>IF(E20="","",IF(E20&gt;=D20,"Sí","No"))</f>
        <v/>
      </c>
      <c r="G20" s="35">
        <f>G19+IF(E20="",0,E20)</f>
        <v/>
      </c>
      <c r="H20" s="36">
        <f>IF(E20="",H19,IF(E20&gt;=D20,H19+1,0))</f>
        <v/>
      </c>
    </row>
    <row r="21">
      <c r="B21" s="30" t="n">
        <v>16</v>
      </c>
      <c r="C21" s="31">
        <f>INICIO!$C$8+15</f>
        <v/>
      </c>
      <c r="D21" s="32">
        <f>INICIO!$C$6</f>
        <v/>
      </c>
      <c r="E21" s="33" t="n"/>
      <c r="F21" s="34">
        <f>IF(E21="","",IF(E21&gt;=D21,"Sí","No"))</f>
        <v/>
      </c>
      <c r="G21" s="35">
        <f>G20+IF(E21="",0,E21)</f>
        <v/>
      </c>
      <c r="H21" s="36">
        <f>IF(E21="",H20,IF(E21&gt;=D21,H20+1,0))</f>
        <v/>
      </c>
    </row>
    <row r="22">
      <c r="B22" s="30" t="n">
        <v>17</v>
      </c>
      <c r="C22" s="31">
        <f>INICIO!$C$8+16</f>
        <v/>
      </c>
      <c r="D22" s="32">
        <f>INICIO!$C$6</f>
        <v/>
      </c>
      <c r="E22" s="33" t="n"/>
      <c r="F22" s="34">
        <f>IF(E22="","",IF(E22&gt;=D22,"Sí","No"))</f>
        <v/>
      </c>
      <c r="G22" s="35">
        <f>G21+IF(E22="",0,E22)</f>
        <v/>
      </c>
      <c r="H22" s="36">
        <f>IF(E22="",H21,IF(E22&gt;=D22,H21+1,0))</f>
        <v/>
      </c>
    </row>
    <row r="23">
      <c r="B23" s="30" t="n">
        <v>18</v>
      </c>
      <c r="C23" s="31">
        <f>INICIO!$C$8+17</f>
        <v/>
      </c>
      <c r="D23" s="32">
        <f>INICIO!$C$6</f>
        <v/>
      </c>
      <c r="E23" s="33" t="n"/>
      <c r="F23" s="34">
        <f>IF(E23="","",IF(E23&gt;=D23,"Sí","No"))</f>
        <v/>
      </c>
      <c r="G23" s="35">
        <f>G22+IF(E23="",0,E23)</f>
        <v/>
      </c>
      <c r="H23" s="36">
        <f>IF(E23="",H22,IF(E23&gt;=D23,H22+1,0))</f>
        <v/>
      </c>
    </row>
    <row r="24">
      <c r="B24" s="30" t="n">
        <v>19</v>
      </c>
      <c r="C24" s="31">
        <f>INICIO!$C$8+18</f>
        <v/>
      </c>
      <c r="D24" s="32">
        <f>INICIO!$C$6</f>
        <v/>
      </c>
      <c r="E24" s="33" t="n"/>
      <c r="F24" s="34">
        <f>IF(E24="","",IF(E24&gt;=D24,"Sí","No"))</f>
        <v/>
      </c>
      <c r="G24" s="35">
        <f>G23+IF(E24="",0,E24)</f>
        <v/>
      </c>
      <c r="H24" s="36">
        <f>IF(E24="",H23,IF(E24&gt;=D24,H23+1,0))</f>
        <v/>
      </c>
    </row>
    <row r="25">
      <c r="B25" s="30" t="n">
        <v>20</v>
      </c>
      <c r="C25" s="31">
        <f>INICIO!$C$8+19</f>
        <v/>
      </c>
      <c r="D25" s="32">
        <f>INICIO!$C$6</f>
        <v/>
      </c>
      <c r="E25" s="33" t="n"/>
      <c r="F25" s="34">
        <f>IF(E25="","",IF(E25&gt;=D25,"Sí","No"))</f>
        <v/>
      </c>
      <c r="G25" s="35">
        <f>G24+IF(E25="",0,E25)</f>
        <v/>
      </c>
      <c r="H25" s="36">
        <f>IF(E25="",H24,IF(E25&gt;=D25,H24+1,0))</f>
        <v/>
      </c>
    </row>
    <row r="26">
      <c r="B26" s="30" t="n">
        <v>21</v>
      </c>
      <c r="C26" s="31">
        <f>INICIO!$C$8+20</f>
        <v/>
      </c>
      <c r="D26" s="32">
        <f>INICIO!$C$6</f>
        <v/>
      </c>
      <c r="E26" s="33" t="n"/>
      <c r="F26" s="34">
        <f>IF(E26="","",IF(E26&gt;=D26,"Sí","No"))</f>
        <v/>
      </c>
      <c r="G26" s="35">
        <f>G25+IF(E26="",0,E26)</f>
        <v/>
      </c>
      <c r="H26" s="36">
        <f>IF(E26="",H25,IF(E26&gt;=D26,H25+1,0))</f>
        <v/>
      </c>
    </row>
    <row r="27">
      <c r="B27" s="30" t="n">
        <v>22</v>
      </c>
      <c r="C27" s="31">
        <f>INICIO!$C$8+21</f>
        <v/>
      </c>
      <c r="D27" s="32">
        <f>INICIO!$C$6</f>
        <v/>
      </c>
      <c r="E27" s="33" t="n"/>
      <c r="F27" s="34">
        <f>IF(E27="","",IF(E27&gt;=D27,"Sí","No"))</f>
        <v/>
      </c>
      <c r="G27" s="35">
        <f>G26+IF(E27="",0,E27)</f>
        <v/>
      </c>
      <c r="H27" s="36">
        <f>IF(E27="",H26,IF(E27&gt;=D27,H26+1,0))</f>
        <v/>
      </c>
    </row>
    <row r="28">
      <c r="B28" s="30" t="n">
        <v>23</v>
      </c>
      <c r="C28" s="31">
        <f>INICIO!$C$8+22</f>
        <v/>
      </c>
      <c r="D28" s="32">
        <f>INICIO!$C$6</f>
        <v/>
      </c>
      <c r="E28" s="33" t="n"/>
      <c r="F28" s="34">
        <f>IF(E28="","",IF(E28&gt;=D28,"Sí","No"))</f>
        <v/>
      </c>
      <c r="G28" s="35">
        <f>G27+IF(E28="",0,E28)</f>
        <v/>
      </c>
      <c r="H28" s="36">
        <f>IF(E28="",H27,IF(E28&gt;=D28,H27+1,0))</f>
        <v/>
      </c>
    </row>
    <row r="29">
      <c r="B29" s="30" t="n">
        <v>24</v>
      </c>
      <c r="C29" s="31">
        <f>INICIO!$C$8+23</f>
        <v/>
      </c>
      <c r="D29" s="32">
        <f>INICIO!$C$6</f>
        <v/>
      </c>
      <c r="E29" s="33" t="n"/>
      <c r="F29" s="34">
        <f>IF(E29="","",IF(E29&gt;=D29,"Sí","No"))</f>
        <v/>
      </c>
      <c r="G29" s="35">
        <f>G28+IF(E29="",0,E29)</f>
        <v/>
      </c>
      <c r="H29" s="36">
        <f>IF(E29="",H28,IF(E29&gt;=D29,H28+1,0))</f>
        <v/>
      </c>
    </row>
    <row r="30">
      <c r="B30" s="30" t="n">
        <v>25</v>
      </c>
      <c r="C30" s="31">
        <f>INICIO!$C$8+24</f>
        <v/>
      </c>
      <c r="D30" s="32">
        <f>INICIO!$C$6</f>
        <v/>
      </c>
      <c r="E30" s="33" t="n"/>
      <c r="F30" s="34">
        <f>IF(E30="","",IF(E30&gt;=D30,"Sí","No"))</f>
        <v/>
      </c>
      <c r="G30" s="35">
        <f>G29+IF(E30="",0,E30)</f>
        <v/>
      </c>
      <c r="H30" s="36">
        <f>IF(E30="",H29,IF(E30&gt;=D30,H29+1,0))</f>
        <v/>
      </c>
    </row>
    <row r="31">
      <c r="B31" s="30" t="n">
        <v>26</v>
      </c>
      <c r="C31" s="31">
        <f>INICIO!$C$8+25</f>
        <v/>
      </c>
      <c r="D31" s="32">
        <f>INICIO!$C$6</f>
        <v/>
      </c>
      <c r="E31" s="33" t="n"/>
      <c r="F31" s="34">
        <f>IF(E31="","",IF(E31&gt;=D31,"Sí","No"))</f>
        <v/>
      </c>
      <c r="G31" s="35">
        <f>G30+IF(E31="",0,E31)</f>
        <v/>
      </c>
      <c r="H31" s="36">
        <f>IF(E31="",H30,IF(E31&gt;=D31,H30+1,0))</f>
        <v/>
      </c>
    </row>
    <row r="32">
      <c r="B32" s="30" t="n">
        <v>27</v>
      </c>
      <c r="C32" s="31">
        <f>INICIO!$C$8+26</f>
        <v/>
      </c>
      <c r="D32" s="32">
        <f>INICIO!$C$6</f>
        <v/>
      </c>
      <c r="E32" s="33" t="n"/>
      <c r="F32" s="34">
        <f>IF(E32="","",IF(E32&gt;=D32,"Sí","No"))</f>
        <v/>
      </c>
      <c r="G32" s="35">
        <f>G31+IF(E32="",0,E32)</f>
        <v/>
      </c>
      <c r="H32" s="36">
        <f>IF(E32="",H31,IF(E32&gt;=D32,H31+1,0))</f>
        <v/>
      </c>
    </row>
    <row r="33">
      <c r="B33" s="30" t="n">
        <v>28</v>
      </c>
      <c r="C33" s="31">
        <f>INICIO!$C$8+27</f>
        <v/>
      </c>
      <c r="D33" s="32">
        <f>INICIO!$C$6</f>
        <v/>
      </c>
      <c r="E33" s="33" t="n"/>
      <c r="F33" s="34">
        <f>IF(E33="","",IF(E33&gt;=D33,"Sí","No"))</f>
        <v/>
      </c>
      <c r="G33" s="35">
        <f>G32+IF(E33="",0,E33)</f>
        <v/>
      </c>
      <c r="H33" s="36">
        <f>IF(E33="",H32,IF(E33&gt;=D33,H32+1,0))</f>
        <v/>
      </c>
    </row>
    <row r="34">
      <c r="B34" s="30" t="n">
        <v>29</v>
      </c>
      <c r="C34" s="31">
        <f>INICIO!$C$8+28</f>
        <v/>
      </c>
      <c r="D34" s="32">
        <f>INICIO!$C$6</f>
        <v/>
      </c>
      <c r="E34" s="33" t="n"/>
      <c r="F34" s="34">
        <f>IF(E34="","",IF(E34&gt;=D34,"Sí","No"))</f>
        <v/>
      </c>
      <c r="G34" s="35">
        <f>G33+IF(E34="",0,E34)</f>
        <v/>
      </c>
      <c r="H34" s="36">
        <f>IF(E34="",H33,IF(E34&gt;=D34,H33+1,0))</f>
        <v/>
      </c>
    </row>
    <row r="35">
      <c r="B35" s="30" t="n">
        <v>30</v>
      </c>
      <c r="C35" s="31">
        <f>INICIO!$C$8+29</f>
        <v/>
      </c>
      <c r="D35" s="32">
        <f>INICIO!$C$6</f>
        <v/>
      </c>
      <c r="E35" s="33" t="n"/>
      <c r="F35" s="34">
        <f>IF(E35="","",IF(E35&gt;=D35,"Sí","No"))</f>
        <v/>
      </c>
      <c r="G35" s="35">
        <f>G34+IF(E35="",0,E35)</f>
        <v/>
      </c>
      <c r="H35" s="36">
        <f>IF(E35="",H34,IF(E35&gt;=D35,H34+1,0))</f>
        <v/>
      </c>
    </row>
    <row r="36">
      <c r="B36" s="30" t="n">
        <v>31</v>
      </c>
      <c r="C36" s="31">
        <f>INICIO!$C$8+30</f>
        <v/>
      </c>
      <c r="D36" s="32">
        <f>INICIO!$C$6</f>
        <v/>
      </c>
      <c r="E36" s="33" t="n"/>
      <c r="F36" s="34">
        <f>IF(E36="","",IF(E36&gt;=D36,"Sí","No"))</f>
        <v/>
      </c>
      <c r="G36" s="35">
        <f>G35+IF(E36="",0,E36)</f>
        <v/>
      </c>
      <c r="H36" s="36">
        <f>IF(E36="",H35,IF(E36&gt;=D36,H35+1,0))</f>
        <v/>
      </c>
    </row>
    <row r="37">
      <c r="B37" s="30" t="n">
        <v>32</v>
      </c>
      <c r="C37" s="31">
        <f>INICIO!$C$8+31</f>
        <v/>
      </c>
      <c r="D37" s="32">
        <f>INICIO!$C$6</f>
        <v/>
      </c>
      <c r="E37" s="33" t="n"/>
      <c r="F37" s="34">
        <f>IF(E37="","",IF(E37&gt;=D37,"Sí","No"))</f>
        <v/>
      </c>
      <c r="G37" s="35">
        <f>G36+IF(E37="",0,E37)</f>
        <v/>
      </c>
      <c r="H37" s="36">
        <f>IF(E37="",H36,IF(E37&gt;=D37,H36+1,0))</f>
        <v/>
      </c>
    </row>
    <row r="38">
      <c r="B38" s="30" t="n">
        <v>33</v>
      </c>
      <c r="C38" s="31">
        <f>INICIO!$C$8+32</f>
        <v/>
      </c>
      <c r="D38" s="32">
        <f>INICIO!$C$6</f>
        <v/>
      </c>
      <c r="E38" s="33" t="n"/>
      <c r="F38" s="34">
        <f>IF(E38="","",IF(E38&gt;=D38,"Sí","No"))</f>
        <v/>
      </c>
      <c r="G38" s="35">
        <f>G37+IF(E38="",0,E38)</f>
        <v/>
      </c>
      <c r="H38" s="36">
        <f>IF(E38="",H37,IF(E38&gt;=D38,H37+1,0))</f>
        <v/>
      </c>
    </row>
    <row r="39">
      <c r="B39" s="30" t="n">
        <v>34</v>
      </c>
      <c r="C39" s="31">
        <f>INICIO!$C$8+33</f>
        <v/>
      </c>
      <c r="D39" s="32">
        <f>INICIO!$C$6</f>
        <v/>
      </c>
      <c r="E39" s="33" t="n"/>
      <c r="F39" s="34">
        <f>IF(E39="","",IF(E39&gt;=D39,"Sí","No"))</f>
        <v/>
      </c>
      <c r="G39" s="35">
        <f>G38+IF(E39="",0,E39)</f>
        <v/>
      </c>
      <c r="H39" s="36">
        <f>IF(E39="",H38,IF(E39&gt;=D39,H38+1,0))</f>
        <v/>
      </c>
    </row>
    <row r="40">
      <c r="B40" s="30" t="n">
        <v>35</v>
      </c>
      <c r="C40" s="31">
        <f>INICIO!$C$8+34</f>
        <v/>
      </c>
      <c r="D40" s="32">
        <f>INICIO!$C$6</f>
        <v/>
      </c>
      <c r="E40" s="33" t="n"/>
      <c r="F40" s="34">
        <f>IF(E40="","",IF(E40&gt;=D40,"Sí","No"))</f>
        <v/>
      </c>
      <c r="G40" s="35">
        <f>G39+IF(E40="",0,E40)</f>
        <v/>
      </c>
      <c r="H40" s="36">
        <f>IF(E40="",H39,IF(E40&gt;=D40,H39+1,0))</f>
        <v/>
      </c>
    </row>
    <row r="41">
      <c r="B41" s="30" t="n">
        <v>36</v>
      </c>
      <c r="C41" s="31">
        <f>INICIO!$C$8+35</f>
        <v/>
      </c>
      <c r="D41" s="32">
        <f>INICIO!$C$6</f>
        <v/>
      </c>
      <c r="E41" s="33" t="n"/>
      <c r="F41" s="34">
        <f>IF(E41="","",IF(E41&gt;=D41,"Sí","No"))</f>
        <v/>
      </c>
      <c r="G41" s="35">
        <f>G40+IF(E41="",0,E41)</f>
        <v/>
      </c>
      <c r="H41" s="36">
        <f>IF(E41="",H40,IF(E41&gt;=D41,H40+1,0))</f>
        <v/>
      </c>
    </row>
    <row r="42">
      <c r="B42" s="30" t="n">
        <v>37</v>
      </c>
      <c r="C42" s="31">
        <f>INICIO!$C$8+36</f>
        <v/>
      </c>
      <c r="D42" s="32">
        <f>INICIO!$C$6</f>
        <v/>
      </c>
      <c r="E42" s="33" t="n"/>
      <c r="F42" s="34">
        <f>IF(E42="","",IF(E42&gt;=D42,"Sí","No"))</f>
        <v/>
      </c>
      <c r="G42" s="35">
        <f>G41+IF(E42="",0,E42)</f>
        <v/>
      </c>
      <c r="H42" s="36">
        <f>IF(E42="",H41,IF(E42&gt;=D42,H41+1,0))</f>
        <v/>
      </c>
    </row>
    <row r="43">
      <c r="B43" s="30" t="n">
        <v>38</v>
      </c>
      <c r="C43" s="31">
        <f>INICIO!$C$8+37</f>
        <v/>
      </c>
      <c r="D43" s="32">
        <f>INICIO!$C$6</f>
        <v/>
      </c>
      <c r="E43" s="33" t="n"/>
      <c r="F43" s="34">
        <f>IF(E43="","",IF(E43&gt;=D43,"Sí","No"))</f>
        <v/>
      </c>
      <c r="G43" s="35">
        <f>G42+IF(E43="",0,E43)</f>
        <v/>
      </c>
      <c r="H43" s="36">
        <f>IF(E43="",H42,IF(E43&gt;=D43,H42+1,0))</f>
        <v/>
      </c>
    </row>
    <row r="44">
      <c r="B44" s="30" t="n">
        <v>39</v>
      </c>
      <c r="C44" s="31">
        <f>INICIO!$C$8+38</f>
        <v/>
      </c>
      <c r="D44" s="32">
        <f>INICIO!$C$6</f>
        <v/>
      </c>
      <c r="E44" s="33" t="n"/>
      <c r="F44" s="34">
        <f>IF(E44="","",IF(E44&gt;=D44,"Sí","No"))</f>
        <v/>
      </c>
      <c r="G44" s="35">
        <f>G43+IF(E44="",0,E44)</f>
        <v/>
      </c>
      <c r="H44" s="36">
        <f>IF(E44="",H43,IF(E44&gt;=D44,H43+1,0))</f>
        <v/>
      </c>
    </row>
    <row r="45">
      <c r="B45" s="30" t="n">
        <v>40</v>
      </c>
      <c r="C45" s="31">
        <f>INICIO!$C$8+39</f>
        <v/>
      </c>
      <c r="D45" s="32">
        <f>INICIO!$C$6</f>
        <v/>
      </c>
      <c r="E45" s="33" t="n"/>
      <c r="F45" s="34">
        <f>IF(E45="","",IF(E45&gt;=D45,"Sí","No"))</f>
        <v/>
      </c>
      <c r="G45" s="35">
        <f>G44+IF(E45="",0,E45)</f>
        <v/>
      </c>
      <c r="H45" s="36">
        <f>IF(E45="",H44,IF(E45&gt;=D45,H44+1,0))</f>
        <v/>
      </c>
    </row>
    <row r="46">
      <c r="B46" s="30" t="n">
        <v>41</v>
      </c>
      <c r="C46" s="31">
        <f>INICIO!$C$8+40</f>
        <v/>
      </c>
      <c r="D46" s="32">
        <f>INICIO!$C$6</f>
        <v/>
      </c>
      <c r="E46" s="33" t="n"/>
      <c r="F46" s="34">
        <f>IF(E46="","",IF(E46&gt;=D46,"Sí","No"))</f>
        <v/>
      </c>
      <c r="G46" s="35">
        <f>G45+IF(E46="",0,E46)</f>
        <v/>
      </c>
      <c r="H46" s="36">
        <f>IF(E46="",H45,IF(E46&gt;=D46,H45+1,0))</f>
        <v/>
      </c>
    </row>
    <row r="47">
      <c r="B47" s="30" t="n">
        <v>42</v>
      </c>
      <c r="C47" s="31">
        <f>INICIO!$C$8+41</f>
        <v/>
      </c>
      <c r="D47" s="32">
        <f>INICIO!$C$6</f>
        <v/>
      </c>
      <c r="E47" s="33" t="n"/>
      <c r="F47" s="34">
        <f>IF(E47="","",IF(E47&gt;=D47,"Sí","No"))</f>
        <v/>
      </c>
      <c r="G47" s="35">
        <f>G46+IF(E47="",0,E47)</f>
        <v/>
      </c>
      <c r="H47" s="36">
        <f>IF(E47="",H46,IF(E47&gt;=D47,H46+1,0))</f>
        <v/>
      </c>
    </row>
    <row r="48">
      <c r="B48" s="30" t="n">
        <v>43</v>
      </c>
      <c r="C48" s="31">
        <f>INICIO!$C$8+42</f>
        <v/>
      </c>
      <c r="D48" s="32">
        <f>INICIO!$C$6</f>
        <v/>
      </c>
      <c r="E48" s="33" t="n"/>
      <c r="F48" s="34">
        <f>IF(E48="","",IF(E48&gt;=D48,"Sí","No"))</f>
        <v/>
      </c>
      <c r="G48" s="35">
        <f>G47+IF(E48="",0,E48)</f>
        <v/>
      </c>
      <c r="H48" s="36">
        <f>IF(E48="",H47,IF(E48&gt;=D48,H47+1,0))</f>
        <v/>
      </c>
    </row>
    <row r="49">
      <c r="B49" s="30" t="n">
        <v>44</v>
      </c>
      <c r="C49" s="31">
        <f>INICIO!$C$8+43</f>
        <v/>
      </c>
      <c r="D49" s="32">
        <f>INICIO!$C$6</f>
        <v/>
      </c>
      <c r="E49" s="33" t="n"/>
      <c r="F49" s="34">
        <f>IF(E49="","",IF(E49&gt;=D49,"Sí","No"))</f>
        <v/>
      </c>
      <c r="G49" s="35">
        <f>G48+IF(E49="",0,E49)</f>
        <v/>
      </c>
      <c r="H49" s="36">
        <f>IF(E49="",H48,IF(E49&gt;=D49,H48+1,0))</f>
        <v/>
      </c>
    </row>
    <row r="50">
      <c r="B50" s="30" t="n">
        <v>45</v>
      </c>
      <c r="C50" s="31">
        <f>INICIO!$C$8+44</f>
        <v/>
      </c>
      <c r="D50" s="32">
        <f>INICIO!$C$6</f>
        <v/>
      </c>
      <c r="E50" s="33" t="n"/>
      <c r="F50" s="34">
        <f>IF(E50="","",IF(E50&gt;=D50,"Sí","No"))</f>
        <v/>
      </c>
      <c r="G50" s="35">
        <f>G49+IF(E50="",0,E50)</f>
        <v/>
      </c>
      <c r="H50" s="36">
        <f>IF(E50="",H49,IF(E50&gt;=D50,H49+1,0))</f>
        <v/>
      </c>
    </row>
    <row r="51">
      <c r="B51" s="30" t="n">
        <v>46</v>
      </c>
      <c r="C51" s="31">
        <f>INICIO!$C$8+45</f>
        <v/>
      </c>
      <c r="D51" s="32">
        <f>INICIO!$C$6</f>
        <v/>
      </c>
      <c r="E51" s="33" t="n"/>
      <c r="F51" s="34">
        <f>IF(E51="","",IF(E51&gt;=D51,"Sí","No"))</f>
        <v/>
      </c>
      <c r="G51" s="35">
        <f>G50+IF(E51="",0,E51)</f>
        <v/>
      </c>
      <c r="H51" s="36">
        <f>IF(E51="",H50,IF(E51&gt;=D51,H50+1,0))</f>
        <v/>
      </c>
    </row>
    <row r="52">
      <c r="B52" s="30" t="n">
        <v>47</v>
      </c>
      <c r="C52" s="31">
        <f>INICIO!$C$8+46</f>
        <v/>
      </c>
      <c r="D52" s="32">
        <f>INICIO!$C$6</f>
        <v/>
      </c>
      <c r="E52" s="33" t="n"/>
      <c r="F52" s="34">
        <f>IF(E52="","",IF(E52&gt;=D52,"Sí","No"))</f>
        <v/>
      </c>
      <c r="G52" s="35">
        <f>G51+IF(E52="",0,E52)</f>
        <v/>
      </c>
      <c r="H52" s="36">
        <f>IF(E52="",H51,IF(E52&gt;=D52,H51+1,0))</f>
        <v/>
      </c>
    </row>
    <row r="53">
      <c r="B53" s="30" t="n">
        <v>48</v>
      </c>
      <c r="C53" s="31">
        <f>INICIO!$C$8+47</f>
        <v/>
      </c>
      <c r="D53" s="32">
        <f>INICIO!$C$6</f>
        <v/>
      </c>
      <c r="E53" s="33" t="n"/>
      <c r="F53" s="34">
        <f>IF(E53="","",IF(E53&gt;=D53,"Sí","No"))</f>
        <v/>
      </c>
      <c r="G53" s="35">
        <f>G52+IF(E53="",0,E53)</f>
        <v/>
      </c>
      <c r="H53" s="36">
        <f>IF(E53="",H52,IF(E53&gt;=D53,H52+1,0))</f>
        <v/>
      </c>
    </row>
    <row r="54">
      <c r="B54" s="30" t="n">
        <v>49</v>
      </c>
      <c r="C54" s="31">
        <f>INICIO!$C$8+48</f>
        <v/>
      </c>
      <c r="D54" s="32">
        <f>INICIO!$C$6</f>
        <v/>
      </c>
      <c r="E54" s="33" t="n"/>
      <c r="F54" s="34">
        <f>IF(E54="","",IF(E54&gt;=D54,"Sí","No"))</f>
        <v/>
      </c>
      <c r="G54" s="35">
        <f>G53+IF(E54="",0,E54)</f>
        <v/>
      </c>
      <c r="H54" s="36">
        <f>IF(E54="",H53,IF(E54&gt;=D54,H53+1,0))</f>
        <v/>
      </c>
    </row>
    <row r="55">
      <c r="B55" s="30" t="n">
        <v>50</v>
      </c>
      <c r="C55" s="31">
        <f>INICIO!$C$8+49</f>
        <v/>
      </c>
      <c r="D55" s="32">
        <f>INICIO!$C$6</f>
        <v/>
      </c>
      <c r="E55" s="33" t="n"/>
      <c r="F55" s="34">
        <f>IF(E55="","",IF(E55&gt;=D55,"Sí","No"))</f>
        <v/>
      </c>
      <c r="G55" s="35">
        <f>G54+IF(E55="",0,E55)</f>
        <v/>
      </c>
      <c r="H55" s="36">
        <f>IF(E55="",H54,IF(E55&gt;=D55,H54+1,0))</f>
        <v/>
      </c>
    </row>
    <row r="56">
      <c r="B56" s="30" t="n">
        <v>51</v>
      </c>
      <c r="C56" s="31">
        <f>INICIO!$C$8+50</f>
        <v/>
      </c>
      <c r="D56" s="32">
        <f>INICIO!$C$6</f>
        <v/>
      </c>
      <c r="E56" s="33" t="n"/>
      <c r="F56" s="34">
        <f>IF(E56="","",IF(E56&gt;=D56,"Sí","No"))</f>
        <v/>
      </c>
      <c r="G56" s="35">
        <f>G55+IF(E56="",0,E56)</f>
        <v/>
      </c>
      <c r="H56" s="36">
        <f>IF(E56="",H55,IF(E56&gt;=D56,H55+1,0))</f>
        <v/>
      </c>
    </row>
    <row r="57">
      <c r="B57" s="30" t="n">
        <v>52</v>
      </c>
      <c r="C57" s="31">
        <f>INICIO!$C$8+51</f>
        <v/>
      </c>
      <c r="D57" s="32">
        <f>INICIO!$C$6</f>
        <v/>
      </c>
      <c r="E57" s="33" t="n"/>
      <c r="F57" s="34">
        <f>IF(E57="","",IF(E57&gt;=D57,"Sí","No"))</f>
        <v/>
      </c>
      <c r="G57" s="35">
        <f>G56+IF(E57="",0,E57)</f>
        <v/>
      </c>
      <c r="H57" s="36">
        <f>IF(E57="",H56,IF(E57&gt;=D57,H56+1,0))</f>
        <v/>
      </c>
    </row>
    <row r="58">
      <c r="B58" s="30" t="n">
        <v>53</v>
      </c>
      <c r="C58" s="31">
        <f>INICIO!$C$8+52</f>
        <v/>
      </c>
      <c r="D58" s="32">
        <f>INICIO!$C$6</f>
        <v/>
      </c>
      <c r="E58" s="33" t="n"/>
      <c r="F58" s="34">
        <f>IF(E58="","",IF(E58&gt;=D58,"Sí","No"))</f>
        <v/>
      </c>
      <c r="G58" s="35">
        <f>G57+IF(E58="",0,E58)</f>
        <v/>
      </c>
      <c r="H58" s="36">
        <f>IF(E58="",H57,IF(E58&gt;=D58,H57+1,0))</f>
        <v/>
      </c>
    </row>
    <row r="59">
      <c r="B59" s="30" t="n">
        <v>54</v>
      </c>
      <c r="C59" s="31">
        <f>INICIO!$C$8+53</f>
        <v/>
      </c>
      <c r="D59" s="32">
        <f>INICIO!$C$6</f>
        <v/>
      </c>
      <c r="E59" s="33" t="n"/>
      <c r="F59" s="34">
        <f>IF(E59="","",IF(E59&gt;=D59,"Sí","No"))</f>
        <v/>
      </c>
      <c r="G59" s="35">
        <f>G58+IF(E59="",0,E59)</f>
        <v/>
      </c>
      <c r="H59" s="36">
        <f>IF(E59="",H58,IF(E59&gt;=D59,H58+1,0))</f>
        <v/>
      </c>
    </row>
    <row r="60">
      <c r="B60" s="30" t="n">
        <v>55</v>
      </c>
      <c r="C60" s="31">
        <f>INICIO!$C$8+54</f>
        <v/>
      </c>
      <c r="D60" s="32">
        <f>INICIO!$C$6</f>
        <v/>
      </c>
      <c r="E60" s="33" t="n"/>
      <c r="F60" s="34">
        <f>IF(E60="","",IF(E60&gt;=D60,"Sí","No"))</f>
        <v/>
      </c>
      <c r="G60" s="35">
        <f>G59+IF(E60="",0,E60)</f>
        <v/>
      </c>
      <c r="H60" s="36">
        <f>IF(E60="",H59,IF(E60&gt;=D60,H59+1,0))</f>
        <v/>
      </c>
    </row>
    <row r="61">
      <c r="B61" s="30" t="n">
        <v>56</v>
      </c>
      <c r="C61" s="31">
        <f>INICIO!$C$8+55</f>
        <v/>
      </c>
      <c r="D61" s="32">
        <f>INICIO!$C$6</f>
        <v/>
      </c>
      <c r="E61" s="33" t="n"/>
      <c r="F61" s="34">
        <f>IF(E61="","",IF(E61&gt;=D61,"Sí","No"))</f>
        <v/>
      </c>
      <c r="G61" s="35">
        <f>G60+IF(E61="",0,E61)</f>
        <v/>
      </c>
      <c r="H61" s="36">
        <f>IF(E61="",H60,IF(E61&gt;=D61,H60+1,0))</f>
        <v/>
      </c>
    </row>
    <row r="62">
      <c r="B62" s="30" t="n">
        <v>57</v>
      </c>
      <c r="C62" s="31">
        <f>INICIO!$C$8+56</f>
        <v/>
      </c>
      <c r="D62" s="32">
        <f>INICIO!$C$6</f>
        <v/>
      </c>
      <c r="E62" s="33" t="n"/>
      <c r="F62" s="34">
        <f>IF(E62="","",IF(E62&gt;=D62,"Sí","No"))</f>
        <v/>
      </c>
      <c r="G62" s="35">
        <f>G61+IF(E62="",0,E62)</f>
        <v/>
      </c>
      <c r="H62" s="36">
        <f>IF(E62="",H61,IF(E62&gt;=D62,H61+1,0))</f>
        <v/>
      </c>
    </row>
    <row r="63">
      <c r="B63" s="30" t="n">
        <v>58</v>
      </c>
      <c r="C63" s="31">
        <f>INICIO!$C$8+57</f>
        <v/>
      </c>
      <c r="D63" s="32">
        <f>INICIO!$C$6</f>
        <v/>
      </c>
      <c r="E63" s="33" t="n"/>
      <c r="F63" s="34">
        <f>IF(E63="","",IF(E63&gt;=D63,"Sí","No"))</f>
        <v/>
      </c>
      <c r="G63" s="35">
        <f>G62+IF(E63="",0,E63)</f>
        <v/>
      </c>
      <c r="H63" s="36">
        <f>IF(E63="",H62,IF(E63&gt;=D63,H62+1,0))</f>
        <v/>
      </c>
    </row>
    <row r="64">
      <c r="B64" s="30" t="n">
        <v>59</v>
      </c>
      <c r="C64" s="31">
        <f>INICIO!$C$8+58</f>
        <v/>
      </c>
      <c r="D64" s="32">
        <f>INICIO!$C$6</f>
        <v/>
      </c>
      <c r="E64" s="33" t="n"/>
      <c r="F64" s="34">
        <f>IF(E64="","",IF(E64&gt;=D64,"Sí","No"))</f>
        <v/>
      </c>
      <c r="G64" s="35">
        <f>G63+IF(E64="",0,E64)</f>
        <v/>
      </c>
      <c r="H64" s="36">
        <f>IF(E64="",H63,IF(E64&gt;=D64,H63+1,0))</f>
        <v/>
      </c>
    </row>
    <row r="65">
      <c r="B65" s="30" t="n">
        <v>60</v>
      </c>
      <c r="C65" s="31">
        <f>INICIO!$C$8+59</f>
        <v/>
      </c>
      <c r="D65" s="32">
        <f>INICIO!$C$6</f>
        <v/>
      </c>
      <c r="E65" s="33" t="n"/>
      <c r="F65" s="34">
        <f>IF(E65="","",IF(E65&gt;=D65,"Sí","No"))</f>
        <v/>
      </c>
      <c r="G65" s="35">
        <f>G64+IF(E65="",0,E65)</f>
        <v/>
      </c>
      <c r="H65" s="36">
        <f>IF(E65="",H64,IF(E65&gt;=D65,H64+1,0))</f>
        <v/>
      </c>
    </row>
    <row r="66">
      <c r="B66" s="30" t="n">
        <v>61</v>
      </c>
      <c r="C66" s="31">
        <f>INICIO!$C$8+60</f>
        <v/>
      </c>
      <c r="D66" s="32">
        <f>INICIO!$C$6</f>
        <v/>
      </c>
      <c r="E66" s="33" t="n"/>
      <c r="F66" s="34">
        <f>IF(E66="","",IF(E66&gt;=D66,"Sí","No"))</f>
        <v/>
      </c>
      <c r="G66" s="35">
        <f>G65+IF(E66="",0,E66)</f>
        <v/>
      </c>
      <c r="H66" s="36">
        <f>IF(E66="",H65,IF(E66&gt;=D66,H65+1,0))</f>
        <v/>
      </c>
    </row>
    <row r="67">
      <c r="B67" s="30" t="n">
        <v>62</v>
      </c>
      <c r="C67" s="31">
        <f>INICIO!$C$8+61</f>
        <v/>
      </c>
      <c r="D67" s="32">
        <f>INICIO!$C$6</f>
        <v/>
      </c>
      <c r="E67" s="33" t="n"/>
      <c r="F67" s="34">
        <f>IF(E67="","",IF(E67&gt;=D67,"Sí","No"))</f>
        <v/>
      </c>
      <c r="G67" s="35">
        <f>G66+IF(E67="",0,E67)</f>
        <v/>
      </c>
      <c r="H67" s="36">
        <f>IF(E67="",H66,IF(E67&gt;=D67,H66+1,0))</f>
        <v/>
      </c>
    </row>
    <row r="68">
      <c r="B68" s="30" t="n">
        <v>63</v>
      </c>
      <c r="C68" s="31">
        <f>INICIO!$C$8+62</f>
        <v/>
      </c>
      <c r="D68" s="32">
        <f>INICIO!$C$6</f>
        <v/>
      </c>
      <c r="E68" s="33" t="n"/>
      <c r="F68" s="34">
        <f>IF(E68="","",IF(E68&gt;=D68,"Sí","No"))</f>
        <v/>
      </c>
      <c r="G68" s="35">
        <f>G67+IF(E68="",0,E68)</f>
        <v/>
      </c>
      <c r="H68" s="36">
        <f>IF(E68="",H67,IF(E68&gt;=D68,H67+1,0))</f>
        <v/>
      </c>
    </row>
    <row r="69">
      <c r="B69" s="30" t="n">
        <v>64</v>
      </c>
      <c r="C69" s="31">
        <f>INICIO!$C$8+63</f>
        <v/>
      </c>
      <c r="D69" s="32">
        <f>INICIO!$C$6</f>
        <v/>
      </c>
      <c r="E69" s="33" t="n"/>
      <c r="F69" s="34">
        <f>IF(E69="","",IF(E69&gt;=D69,"Sí","No"))</f>
        <v/>
      </c>
      <c r="G69" s="35">
        <f>G68+IF(E69="",0,E69)</f>
        <v/>
      </c>
      <c r="H69" s="36">
        <f>IF(E69="",H68,IF(E69&gt;=D69,H68+1,0))</f>
        <v/>
      </c>
    </row>
    <row r="70">
      <c r="B70" s="30" t="n">
        <v>65</v>
      </c>
      <c r="C70" s="31">
        <f>INICIO!$C$8+64</f>
        <v/>
      </c>
      <c r="D70" s="32">
        <f>INICIO!$C$6</f>
        <v/>
      </c>
      <c r="E70" s="33" t="n"/>
      <c r="F70" s="34">
        <f>IF(E70="","",IF(E70&gt;=D70,"Sí","No"))</f>
        <v/>
      </c>
      <c r="G70" s="35">
        <f>G69+IF(E70="",0,E70)</f>
        <v/>
      </c>
      <c r="H70" s="36">
        <f>IF(E70="",H69,IF(E70&gt;=D70,H69+1,0))</f>
        <v/>
      </c>
    </row>
    <row r="71">
      <c r="B71" s="30" t="n">
        <v>66</v>
      </c>
      <c r="C71" s="31">
        <f>INICIO!$C$8+65</f>
        <v/>
      </c>
      <c r="D71" s="32">
        <f>INICIO!$C$6</f>
        <v/>
      </c>
      <c r="E71" s="33" t="n"/>
      <c r="F71" s="34">
        <f>IF(E71="","",IF(E71&gt;=D71,"Sí","No"))</f>
        <v/>
      </c>
      <c r="G71" s="35">
        <f>G70+IF(E71="",0,E71)</f>
        <v/>
      </c>
      <c r="H71" s="36">
        <f>IF(E71="",H70,IF(E71&gt;=D71,H70+1,0))</f>
        <v/>
      </c>
    </row>
    <row r="72">
      <c r="B72" s="30" t="n">
        <v>67</v>
      </c>
      <c r="C72" s="31">
        <f>INICIO!$C$8+66</f>
        <v/>
      </c>
      <c r="D72" s="32">
        <f>INICIO!$C$6</f>
        <v/>
      </c>
      <c r="E72" s="33" t="n"/>
      <c r="F72" s="34">
        <f>IF(E72="","",IF(E72&gt;=D72,"Sí","No"))</f>
        <v/>
      </c>
      <c r="G72" s="35">
        <f>G71+IF(E72="",0,E72)</f>
        <v/>
      </c>
      <c r="H72" s="36">
        <f>IF(E72="",H71,IF(E72&gt;=D72,H71+1,0))</f>
        <v/>
      </c>
    </row>
    <row r="73">
      <c r="B73" s="30" t="n">
        <v>68</v>
      </c>
      <c r="C73" s="31">
        <f>INICIO!$C$8+67</f>
        <v/>
      </c>
      <c r="D73" s="32">
        <f>INICIO!$C$6</f>
        <v/>
      </c>
      <c r="E73" s="33" t="n"/>
      <c r="F73" s="34">
        <f>IF(E73="","",IF(E73&gt;=D73,"Sí","No"))</f>
        <v/>
      </c>
      <c r="G73" s="35">
        <f>G72+IF(E73="",0,E73)</f>
        <v/>
      </c>
      <c r="H73" s="36">
        <f>IF(E73="",H72,IF(E73&gt;=D73,H72+1,0))</f>
        <v/>
      </c>
    </row>
    <row r="74">
      <c r="B74" s="30" t="n">
        <v>69</v>
      </c>
      <c r="C74" s="31">
        <f>INICIO!$C$8+68</f>
        <v/>
      </c>
      <c r="D74" s="32">
        <f>INICIO!$C$6</f>
        <v/>
      </c>
      <c r="E74" s="33" t="n"/>
      <c r="F74" s="34">
        <f>IF(E74="","",IF(E74&gt;=D74,"Sí","No"))</f>
        <v/>
      </c>
      <c r="G74" s="35">
        <f>G73+IF(E74="",0,E74)</f>
        <v/>
      </c>
      <c r="H74" s="36">
        <f>IF(E74="",H73,IF(E74&gt;=D74,H73+1,0))</f>
        <v/>
      </c>
    </row>
    <row r="75">
      <c r="B75" s="30" t="n">
        <v>70</v>
      </c>
      <c r="C75" s="31">
        <f>INICIO!$C$8+69</f>
        <v/>
      </c>
      <c r="D75" s="32">
        <f>INICIO!$C$6</f>
        <v/>
      </c>
      <c r="E75" s="33" t="n"/>
      <c r="F75" s="34">
        <f>IF(E75="","",IF(E75&gt;=D75,"Sí","No"))</f>
        <v/>
      </c>
      <c r="G75" s="35">
        <f>G74+IF(E75="",0,E75)</f>
        <v/>
      </c>
      <c r="H75" s="36">
        <f>IF(E75="",H74,IF(E75&gt;=D75,H74+1,0))</f>
        <v/>
      </c>
    </row>
    <row r="76">
      <c r="B76" s="30" t="n">
        <v>71</v>
      </c>
      <c r="C76" s="31">
        <f>INICIO!$C$8+70</f>
        <v/>
      </c>
      <c r="D76" s="32">
        <f>INICIO!$C$6</f>
        <v/>
      </c>
      <c r="E76" s="33" t="n"/>
      <c r="F76" s="34">
        <f>IF(E76="","",IF(E76&gt;=D76,"Sí","No"))</f>
        <v/>
      </c>
      <c r="G76" s="35">
        <f>G75+IF(E76="",0,E76)</f>
        <v/>
      </c>
      <c r="H76" s="36">
        <f>IF(E76="",H75,IF(E76&gt;=D76,H75+1,0))</f>
        <v/>
      </c>
    </row>
    <row r="77">
      <c r="B77" s="30" t="n">
        <v>72</v>
      </c>
      <c r="C77" s="31">
        <f>INICIO!$C$8+71</f>
        <v/>
      </c>
      <c r="D77" s="32">
        <f>INICIO!$C$6</f>
        <v/>
      </c>
      <c r="E77" s="33" t="n"/>
      <c r="F77" s="34">
        <f>IF(E77="","",IF(E77&gt;=D77,"Sí","No"))</f>
        <v/>
      </c>
      <c r="G77" s="35">
        <f>G76+IF(E77="",0,E77)</f>
        <v/>
      </c>
      <c r="H77" s="36">
        <f>IF(E77="",H76,IF(E77&gt;=D77,H76+1,0))</f>
        <v/>
      </c>
    </row>
    <row r="78">
      <c r="B78" s="30" t="n">
        <v>73</v>
      </c>
      <c r="C78" s="31">
        <f>INICIO!$C$8+72</f>
        <v/>
      </c>
      <c r="D78" s="32">
        <f>INICIO!$C$6</f>
        <v/>
      </c>
      <c r="E78" s="33" t="n"/>
      <c r="F78" s="34">
        <f>IF(E78="","",IF(E78&gt;=D78,"Sí","No"))</f>
        <v/>
      </c>
      <c r="G78" s="35">
        <f>G77+IF(E78="",0,E78)</f>
        <v/>
      </c>
      <c r="H78" s="36">
        <f>IF(E78="",H77,IF(E78&gt;=D78,H77+1,0))</f>
        <v/>
      </c>
    </row>
    <row r="79">
      <c r="B79" s="30" t="n">
        <v>74</v>
      </c>
      <c r="C79" s="31">
        <f>INICIO!$C$8+73</f>
        <v/>
      </c>
      <c r="D79" s="32">
        <f>INICIO!$C$6</f>
        <v/>
      </c>
      <c r="E79" s="33" t="n"/>
      <c r="F79" s="34">
        <f>IF(E79="","",IF(E79&gt;=D79,"Sí","No"))</f>
        <v/>
      </c>
      <c r="G79" s="35">
        <f>G78+IF(E79="",0,E79)</f>
        <v/>
      </c>
      <c r="H79" s="36">
        <f>IF(E79="",H78,IF(E79&gt;=D79,H78+1,0))</f>
        <v/>
      </c>
    </row>
    <row r="80">
      <c r="B80" s="30" t="n">
        <v>75</v>
      </c>
      <c r="C80" s="31">
        <f>INICIO!$C$8+74</f>
        <v/>
      </c>
      <c r="D80" s="32">
        <f>INICIO!$C$6</f>
        <v/>
      </c>
      <c r="E80" s="33" t="n"/>
      <c r="F80" s="34">
        <f>IF(E80="","",IF(E80&gt;=D80,"Sí","No"))</f>
        <v/>
      </c>
      <c r="G80" s="35">
        <f>G79+IF(E80="",0,E80)</f>
        <v/>
      </c>
      <c r="H80" s="36">
        <f>IF(E80="",H79,IF(E80&gt;=D80,H79+1,0))</f>
        <v/>
      </c>
    </row>
    <row r="81">
      <c r="B81" s="30" t="n">
        <v>76</v>
      </c>
      <c r="C81" s="31">
        <f>INICIO!$C$8+75</f>
        <v/>
      </c>
      <c r="D81" s="32">
        <f>INICIO!$C$6</f>
        <v/>
      </c>
      <c r="E81" s="33" t="n"/>
      <c r="F81" s="34">
        <f>IF(E81="","",IF(E81&gt;=D81,"Sí","No"))</f>
        <v/>
      </c>
      <c r="G81" s="35">
        <f>G80+IF(E81="",0,E81)</f>
        <v/>
      </c>
      <c r="H81" s="36">
        <f>IF(E81="",H80,IF(E81&gt;=D81,H80+1,0))</f>
        <v/>
      </c>
    </row>
    <row r="82">
      <c r="B82" s="30" t="n">
        <v>77</v>
      </c>
      <c r="C82" s="31">
        <f>INICIO!$C$8+76</f>
        <v/>
      </c>
      <c r="D82" s="32">
        <f>INICIO!$C$6</f>
        <v/>
      </c>
      <c r="E82" s="33" t="n"/>
      <c r="F82" s="34">
        <f>IF(E82="","",IF(E82&gt;=D82,"Sí","No"))</f>
        <v/>
      </c>
      <c r="G82" s="35">
        <f>G81+IF(E82="",0,E82)</f>
        <v/>
      </c>
      <c r="H82" s="36">
        <f>IF(E82="",H81,IF(E82&gt;=D82,H81+1,0))</f>
        <v/>
      </c>
    </row>
    <row r="83">
      <c r="B83" s="30" t="n">
        <v>78</v>
      </c>
      <c r="C83" s="31">
        <f>INICIO!$C$8+77</f>
        <v/>
      </c>
      <c r="D83" s="32">
        <f>INICIO!$C$6</f>
        <v/>
      </c>
      <c r="E83" s="33" t="n"/>
      <c r="F83" s="34">
        <f>IF(E83="","",IF(E83&gt;=D83,"Sí","No"))</f>
        <v/>
      </c>
      <c r="G83" s="35">
        <f>G82+IF(E83="",0,E83)</f>
        <v/>
      </c>
      <c r="H83" s="36">
        <f>IF(E83="",H82,IF(E83&gt;=D83,H82+1,0))</f>
        <v/>
      </c>
    </row>
    <row r="84">
      <c r="B84" s="30" t="n">
        <v>79</v>
      </c>
      <c r="C84" s="31">
        <f>INICIO!$C$8+78</f>
        <v/>
      </c>
      <c r="D84" s="32">
        <f>INICIO!$C$6</f>
        <v/>
      </c>
      <c r="E84" s="33" t="n"/>
      <c r="F84" s="34">
        <f>IF(E84="","",IF(E84&gt;=D84,"Sí","No"))</f>
        <v/>
      </c>
      <c r="G84" s="35">
        <f>G83+IF(E84="",0,E84)</f>
        <v/>
      </c>
      <c r="H84" s="36">
        <f>IF(E84="",H83,IF(E84&gt;=D84,H83+1,0))</f>
        <v/>
      </c>
    </row>
    <row r="85">
      <c r="B85" s="30" t="n">
        <v>80</v>
      </c>
      <c r="C85" s="31">
        <f>INICIO!$C$8+79</f>
        <v/>
      </c>
      <c r="D85" s="32">
        <f>INICIO!$C$6</f>
        <v/>
      </c>
      <c r="E85" s="33" t="n"/>
      <c r="F85" s="34">
        <f>IF(E85="","",IF(E85&gt;=D85,"Sí","No"))</f>
        <v/>
      </c>
      <c r="G85" s="35">
        <f>G84+IF(E85="",0,E85)</f>
        <v/>
      </c>
      <c r="H85" s="36">
        <f>IF(E85="",H84,IF(E85&gt;=D85,H84+1,0))</f>
        <v/>
      </c>
    </row>
    <row r="86">
      <c r="B86" s="30" t="n">
        <v>81</v>
      </c>
      <c r="C86" s="31">
        <f>INICIO!$C$8+80</f>
        <v/>
      </c>
      <c r="D86" s="32">
        <f>INICIO!$C$6</f>
        <v/>
      </c>
      <c r="E86" s="33" t="n"/>
      <c r="F86" s="34">
        <f>IF(E86="","",IF(E86&gt;=D86,"Sí","No"))</f>
        <v/>
      </c>
      <c r="G86" s="35">
        <f>G85+IF(E86="",0,E86)</f>
        <v/>
      </c>
      <c r="H86" s="36">
        <f>IF(E86="",H85,IF(E86&gt;=D86,H85+1,0))</f>
        <v/>
      </c>
    </row>
    <row r="87">
      <c r="B87" s="30" t="n">
        <v>82</v>
      </c>
      <c r="C87" s="31">
        <f>INICIO!$C$8+81</f>
        <v/>
      </c>
      <c r="D87" s="32">
        <f>INICIO!$C$6</f>
        <v/>
      </c>
      <c r="E87" s="33" t="n"/>
      <c r="F87" s="34">
        <f>IF(E87="","",IF(E87&gt;=D87,"Sí","No"))</f>
        <v/>
      </c>
      <c r="G87" s="35">
        <f>G86+IF(E87="",0,E87)</f>
        <v/>
      </c>
      <c r="H87" s="36">
        <f>IF(E87="",H86,IF(E87&gt;=D87,H86+1,0))</f>
        <v/>
      </c>
    </row>
    <row r="88">
      <c r="B88" s="30" t="n">
        <v>83</v>
      </c>
      <c r="C88" s="31">
        <f>INICIO!$C$8+82</f>
        <v/>
      </c>
      <c r="D88" s="32">
        <f>INICIO!$C$6</f>
        <v/>
      </c>
      <c r="E88" s="33" t="n"/>
      <c r="F88" s="34">
        <f>IF(E88="","",IF(E88&gt;=D88,"Sí","No"))</f>
        <v/>
      </c>
      <c r="G88" s="35">
        <f>G87+IF(E88="",0,E88)</f>
        <v/>
      </c>
      <c r="H88" s="36">
        <f>IF(E88="",H87,IF(E88&gt;=D88,H87+1,0))</f>
        <v/>
      </c>
    </row>
    <row r="89">
      <c r="B89" s="30" t="n">
        <v>84</v>
      </c>
      <c r="C89" s="31">
        <f>INICIO!$C$8+83</f>
        <v/>
      </c>
      <c r="D89" s="32">
        <f>INICIO!$C$6</f>
        <v/>
      </c>
      <c r="E89" s="33" t="n"/>
      <c r="F89" s="34">
        <f>IF(E89="","",IF(E89&gt;=D89,"Sí","No"))</f>
        <v/>
      </c>
      <c r="G89" s="35">
        <f>G88+IF(E89="",0,E89)</f>
        <v/>
      </c>
      <c r="H89" s="36">
        <f>IF(E89="",H88,IF(E89&gt;=D89,H88+1,0))</f>
        <v/>
      </c>
    </row>
    <row r="90">
      <c r="B90" s="30" t="n">
        <v>85</v>
      </c>
      <c r="C90" s="31">
        <f>INICIO!$C$8+84</f>
        <v/>
      </c>
      <c r="D90" s="32">
        <f>INICIO!$C$6</f>
        <v/>
      </c>
      <c r="E90" s="33" t="n"/>
      <c r="F90" s="34">
        <f>IF(E90="","",IF(E90&gt;=D90,"Sí","No"))</f>
        <v/>
      </c>
      <c r="G90" s="35">
        <f>G89+IF(E90="",0,E90)</f>
        <v/>
      </c>
      <c r="H90" s="36">
        <f>IF(E90="",H89,IF(E90&gt;=D90,H89+1,0))</f>
        <v/>
      </c>
    </row>
    <row r="91">
      <c r="B91" s="30" t="n">
        <v>86</v>
      </c>
      <c r="C91" s="31">
        <f>INICIO!$C$8+85</f>
        <v/>
      </c>
      <c r="D91" s="32">
        <f>INICIO!$C$6</f>
        <v/>
      </c>
      <c r="E91" s="33" t="n"/>
      <c r="F91" s="34">
        <f>IF(E91="","",IF(E91&gt;=D91,"Sí","No"))</f>
        <v/>
      </c>
      <c r="G91" s="35">
        <f>G90+IF(E91="",0,E91)</f>
        <v/>
      </c>
      <c r="H91" s="36">
        <f>IF(E91="",H90,IF(E91&gt;=D91,H90+1,0))</f>
        <v/>
      </c>
    </row>
    <row r="92">
      <c r="B92" s="30" t="n">
        <v>87</v>
      </c>
      <c r="C92" s="31">
        <f>INICIO!$C$8+86</f>
        <v/>
      </c>
      <c r="D92" s="32">
        <f>INICIO!$C$6</f>
        <v/>
      </c>
      <c r="E92" s="33" t="n"/>
      <c r="F92" s="34">
        <f>IF(E92="","",IF(E92&gt;=D92,"Sí","No"))</f>
        <v/>
      </c>
      <c r="G92" s="35">
        <f>G91+IF(E92="",0,E92)</f>
        <v/>
      </c>
      <c r="H92" s="36">
        <f>IF(E92="",H91,IF(E92&gt;=D92,H91+1,0))</f>
        <v/>
      </c>
    </row>
    <row r="93">
      <c r="B93" s="30" t="n">
        <v>88</v>
      </c>
      <c r="C93" s="31">
        <f>INICIO!$C$8+87</f>
        <v/>
      </c>
      <c r="D93" s="32">
        <f>INICIO!$C$6</f>
        <v/>
      </c>
      <c r="E93" s="33" t="n"/>
      <c r="F93" s="34">
        <f>IF(E93="","",IF(E93&gt;=D93,"Sí","No"))</f>
        <v/>
      </c>
      <c r="G93" s="35">
        <f>G92+IF(E93="",0,E93)</f>
        <v/>
      </c>
      <c r="H93" s="36">
        <f>IF(E93="",H92,IF(E93&gt;=D93,H92+1,0))</f>
        <v/>
      </c>
    </row>
    <row r="94">
      <c r="B94" s="30" t="n">
        <v>89</v>
      </c>
      <c r="C94" s="31">
        <f>INICIO!$C$8+88</f>
        <v/>
      </c>
      <c r="D94" s="32">
        <f>INICIO!$C$6</f>
        <v/>
      </c>
      <c r="E94" s="33" t="n"/>
      <c r="F94" s="34">
        <f>IF(E94="","",IF(E94&gt;=D94,"Sí","No"))</f>
        <v/>
      </c>
      <c r="G94" s="35">
        <f>G93+IF(E94="",0,E94)</f>
        <v/>
      </c>
      <c r="H94" s="36">
        <f>IF(E94="",H93,IF(E94&gt;=D94,H93+1,0))</f>
        <v/>
      </c>
    </row>
    <row r="95">
      <c r="B95" s="30" t="n">
        <v>90</v>
      </c>
      <c r="C95" s="31">
        <f>INICIO!$C$8+89</f>
        <v/>
      </c>
      <c r="D95" s="32">
        <f>INICIO!$C$6</f>
        <v/>
      </c>
      <c r="E95" s="33" t="n"/>
      <c r="F95" s="34">
        <f>IF(E95="","",IF(E95&gt;=D95,"Sí","No"))</f>
        <v/>
      </c>
      <c r="G95" s="35">
        <f>G94+IF(E95="",0,E95)</f>
        <v/>
      </c>
      <c r="H95" s="36">
        <f>IF(E95="",H94,IF(E95&gt;=D95,H94+1,0))</f>
        <v/>
      </c>
    </row>
    <row r="96">
      <c r="B96" s="30" t="n">
        <v>91</v>
      </c>
      <c r="C96" s="31">
        <f>INICIO!$C$8+90</f>
        <v/>
      </c>
      <c r="D96" s="32">
        <f>INICIO!$C$6</f>
        <v/>
      </c>
      <c r="E96" s="33" t="n"/>
      <c r="F96" s="34">
        <f>IF(E96="","",IF(E96&gt;=D96,"Sí","No"))</f>
        <v/>
      </c>
      <c r="G96" s="35">
        <f>G95+IF(E96="",0,E96)</f>
        <v/>
      </c>
      <c r="H96" s="36">
        <f>IF(E96="",H95,IF(E96&gt;=D96,H95+1,0))</f>
        <v/>
      </c>
    </row>
    <row r="97">
      <c r="B97" s="30" t="n">
        <v>92</v>
      </c>
      <c r="C97" s="31">
        <f>INICIO!$C$8+91</f>
        <v/>
      </c>
      <c r="D97" s="32">
        <f>INICIO!$C$6</f>
        <v/>
      </c>
      <c r="E97" s="33" t="n"/>
      <c r="F97" s="34">
        <f>IF(E97="","",IF(E97&gt;=D97,"Sí","No"))</f>
        <v/>
      </c>
      <c r="G97" s="35">
        <f>G96+IF(E97="",0,E97)</f>
        <v/>
      </c>
      <c r="H97" s="36">
        <f>IF(E97="",H96,IF(E97&gt;=D97,H96+1,0))</f>
        <v/>
      </c>
    </row>
    <row r="98">
      <c r="B98" s="30" t="n">
        <v>93</v>
      </c>
      <c r="C98" s="31">
        <f>INICIO!$C$8+92</f>
        <v/>
      </c>
      <c r="D98" s="32">
        <f>INICIO!$C$6</f>
        <v/>
      </c>
      <c r="E98" s="33" t="n"/>
      <c r="F98" s="34">
        <f>IF(E98="","",IF(E98&gt;=D98,"Sí","No"))</f>
        <v/>
      </c>
      <c r="G98" s="35">
        <f>G97+IF(E98="",0,E98)</f>
        <v/>
      </c>
      <c r="H98" s="36">
        <f>IF(E98="",H97,IF(E98&gt;=D98,H97+1,0))</f>
        <v/>
      </c>
    </row>
    <row r="99">
      <c r="B99" s="30" t="n">
        <v>94</v>
      </c>
      <c r="C99" s="31">
        <f>INICIO!$C$8+93</f>
        <v/>
      </c>
      <c r="D99" s="32">
        <f>INICIO!$C$6</f>
        <v/>
      </c>
      <c r="E99" s="33" t="n"/>
      <c r="F99" s="34">
        <f>IF(E99="","",IF(E99&gt;=D99,"Sí","No"))</f>
        <v/>
      </c>
      <c r="G99" s="35">
        <f>G98+IF(E99="",0,E99)</f>
        <v/>
      </c>
      <c r="H99" s="36">
        <f>IF(E99="",H98,IF(E99&gt;=D99,H98+1,0))</f>
        <v/>
      </c>
    </row>
    <row r="100">
      <c r="B100" s="30" t="n">
        <v>95</v>
      </c>
      <c r="C100" s="31">
        <f>INICIO!$C$8+94</f>
        <v/>
      </c>
      <c r="D100" s="32">
        <f>INICIO!$C$6</f>
        <v/>
      </c>
      <c r="E100" s="33" t="n"/>
      <c r="F100" s="34">
        <f>IF(E100="","",IF(E100&gt;=D100,"Sí","No"))</f>
        <v/>
      </c>
      <c r="G100" s="35">
        <f>G99+IF(E100="",0,E100)</f>
        <v/>
      </c>
      <c r="H100" s="36">
        <f>IF(E100="",H99,IF(E100&gt;=D100,H99+1,0))</f>
        <v/>
      </c>
    </row>
    <row r="101">
      <c r="B101" s="30" t="n">
        <v>96</v>
      </c>
      <c r="C101" s="31">
        <f>INICIO!$C$8+95</f>
        <v/>
      </c>
      <c r="D101" s="32">
        <f>INICIO!$C$6</f>
        <v/>
      </c>
      <c r="E101" s="33" t="n"/>
      <c r="F101" s="34">
        <f>IF(E101="","",IF(E101&gt;=D101,"Sí","No"))</f>
        <v/>
      </c>
      <c r="G101" s="35">
        <f>G100+IF(E101="",0,E101)</f>
        <v/>
      </c>
      <c r="H101" s="36">
        <f>IF(E101="",H100,IF(E101&gt;=D101,H100+1,0))</f>
        <v/>
      </c>
    </row>
    <row r="102">
      <c r="B102" s="30" t="n">
        <v>97</v>
      </c>
      <c r="C102" s="31">
        <f>INICIO!$C$8+96</f>
        <v/>
      </c>
      <c r="D102" s="32">
        <f>INICIO!$C$6</f>
        <v/>
      </c>
      <c r="E102" s="33" t="n"/>
      <c r="F102" s="34">
        <f>IF(E102="","",IF(E102&gt;=D102,"Sí","No"))</f>
        <v/>
      </c>
      <c r="G102" s="35">
        <f>G101+IF(E102="",0,E102)</f>
        <v/>
      </c>
      <c r="H102" s="36">
        <f>IF(E102="",H101,IF(E102&gt;=D102,H101+1,0))</f>
        <v/>
      </c>
    </row>
    <row r="103">
      <c r="B103" s="30" t="n">
        <v>98</v>
      </c>
      <c r="C103" s="31">
        <f>INICIO!$C$8+97</f>
        <v/>
      </c>
      <c r="D103" s="32">
        <f>INICIO!$C$6</f>
        <v/>
      </c>
      <c r="E103" s="33" t="n"/>
      <c r="F103" s="34">
        <f>IF(E103="","",IF(E103&gt;=D103,"Sí","No"))</f>
        <v/>
      </c>
      <c r="G103" s="35">
        <f>G102+IF(E103="",0,E103)</f>
        <v/>
      </c>
      <c r="H103" s="36">
        <f>IF(E103="",H102,IF(E103&gt;=D103,H102+1,0))</f>
        <v/>
      </c>
    </row>
    <row r="104">
      <c r="B104" s="30" t="n">
        <v>99</v>
      </c>
      <c r="C104" s="31">
        <f>INICIO!$C$8+98</f>
        <v/>
      </c>
      <c r="D104" s="32">
        <f>INICIO!$C$6</f>
        <v/>
      </c>
      <c r="E104" s="33" t="n"/>
      <c r="F104" s="34">
        <f>IF(E104="","",IF(E104&gt;=D104,"Sí","No"))</f>
        <v/>
      </c>
      <c r="G104" s="35">
        <f>G103+IF(E104="",0,E104)</f>
        <v/>
      </c>
      <c r="H104" s="36">
        <f>IF(E104="",H103,IF(E104&gt;=D104,H103+1,0))</f>
        <v/>
      </c>
    </row>
    <row r="105">
      <c r="B105" s="30" t="n">
        <v>100</v>
      </c>
      <c r="C105" s="31">
        <f>INICIO!$C$8+99</f>
        <v/>
      </c>
      <c r="D105" s="32">
        <f>INICIO!$C$6</f>
        <v/>
      </c>
      <c r="E105" s="33" t="n"/>
      <c r="F105" s="34">
        <f>IF(E105="","",IF(E105&gt;=D105,"Sí","No"))</f>
        <v/>
      </c>
      <c r="G105" s="35">
        <f>G104+IF(E105="",0,E105)</f>
        <v/>
      </c>
      <c r="H105" s="36">
        <f>IF(E105="",H104,IF(E105&gt;=D105,H104+1,0))</f>
        <v/>
      </c>
    </row>
    <row r="106">
      <c r="B106" s="30" t="n">
        <v>101</v>
      </c>
      <c r="C106" s="31">
        <f>INICIO!$C$8+100</f>
        <v/>
      </c>
      <c r="D106" s="32">
        <f>INICIO!$C$6</f>
        <v/>
      </c>
      <c r="E106" s="33" t="n"/>
      <c r="F106" s="34">
        <f>IF(E106="","",IF(E106&gt;=D106,"Sí","No"))</f>
        <v/>
      </c>
      <c r="G106" s="35">
        <f>G105+IF(E106="",0,E106)</f>
        <v/>
      </c>
      <c r="H106" s="36">
        <f>IF(E106="",H105,IF(E106&gt;=D106,H105+1,0))</f>
        <v/>
      </c>
    </row>
    <row r="107">
      <c r="B107" s="30" t="n">
        <v>102</v>
      </c>
      <c r="C107" s="31">
        <f>INICIO!$C$8+101</f>
        <v/>
      </c>
      <c r="D107" s="32">
        <f>INICIO!$C$6</f>
        <v/>
      </c>
      <c r="E107" s="33" t="n"/>
      <c r="F107" s="34">
        <f>IF(E107="","",IF(E107&gt;=D107,"Sí","No"))</f>
        <v/>
      </c>
      <c r="G107" s="35">
        <f>G106+IF(E107="",0,E107)</f>
        <v/>
      </c>
      <c r="H107" s="36">
        <f>IF(E107="",H106,IF(E107&gt;=D107,H106+1,0))</f>
        <v/>
      </c>
    </row>
    <row r="108">
      <c r="B108" s="30" t="n">
        <v>103</v>
      </c>
      <c r="C108" s="31">
        <f>INICIO!$C$8+102</f>
        <v/>
      </c>
      <c r="D108" s="32">
        <f>INICIO!$C$6</f>
        <v/>
      </c>
      <c r="E108" s="33" t="n"/>
      <c r="F108" s="34">
        <f>IF(E108="","",IF(E108&gt;=D108,"Sí","No"))</f>
        <v/>
      </c>
      <c r="G108" s="35">
        <f>G107+IF(E108="",0,E108)</f>
        <v/>
      </c>
      <c r="H108" s="36">
        <f>IF(E108="",H107,IF(E108&gt;=D108,H107+1,0))</f>
        <v/>
      </c>
    </row>
    <row r="109">
      <c r="B109" s="30" t="n">
        <v>104</v>
      </c>
      <c r="C109" s="31">
        <f>INICIO!$C$8+103</f>
        <v/>
      </c>
      <c r="D109" s="32">
        <f>INICIO!$C$6</f>
        <v/>
      </c>
      <c r="E109" s="33" t="n"/>
      <c r="F109" s="34">
        <f>IF(E109="","",IF(E109&gt;=D109,"Sí","No"))</f>
        <v/>
      </c>
      <c r="G109" s="35">
        <f>G108+IF(E109="",0,E109)</f>
        <v/>
      </c>
      <c r="H109" s="36">
        <f>IF(E109="",H108,IF(E109&gt;=D109,H108+1,0))</f>
        <v/>
      </c>
    </row>
    <row r="110">
      <c r="B110" s="30" t="n">
        <v>105</v>
      </c>
      <c r="C110" s="31">
        <f>INICIO!$C$8+104</f>
        <v/>
      </c>
      <c r="D110" s="32">
        <f>INICIO!$C$6</f>
        <v/>
      </c>
      <c r="E110" s="33" t="n"/>
      <c r="F110" s="34">
        <f>IF(E110="","",IF(E110&gt;=D110,"Sí","No"))</f>
        <v/>
      </c>
      <c r="G110" s="35">
        <f>G109+IF(E110="",0,E110)</f>
        <v/>
      </c>
      <c r="H110" s="36">
        <f>IF(E110="",H109,IF(E110&gt;=D110,H109+1,0))</f>
        <v/>
      </c>
    </row>
    <row r="111">
      <c r="B111" s="30" t="n">
        <v>106</v>
      </c>
      <c r="C111" s="31">
        <f>INICIO!$C$8+105</f>
        <v/>
      </c>
      <c r="D111" s="32">
        <f>INICIO!$C$6</f>
        <v/>
      </c>
      <c r="E111" s="33" t="n"/>
      <c r="F111" s="34">
        <f>IF(E111="","",IF(E111&gt;=D111,"Sí","No"))</f>
        <v/>
      </c>
      <c r="G111" s="35">
        <f>G110+IF(E111="",0,E111)</f>
        <v/>
      </c>
      <c r="H111" s="36">
        <f>IF(E111="",H110,IF(E111&gt;=D111,H110+1,0))</f>
        <v/>
      </c>
    </row>
    <row r="112">
      <c r="B112" s="30" t="n">
        <v>107</v>
      </c>
      <c r="C112" s="31">
        <f>INICIO!$C$8+106</f>
        <v/>
      </c>
      <c r="D112" s="32">
        <f>INICIO!$C$6</f>
        <v/>
      </c>
      <c r="E112" s="33" t="n"/>
      <c r="F112" s="34">
        <f>IF(E112="","",IF(E112&gt;=D112,"Sí","No"))</f>
        <v/>
      </c>
      <c r="G112" s="35">
        <f>G111+IF(E112="",0,E112)</f>
        <v/>
      </c>
      <c r="H112" s="36">
        <f>IF(E112="",H111,IF(E112&gt;=D112,H111+1,0))</f>
        <v/>
      </c>
    </row>
    <row r="113">
      <c r="B113" s="30" t="n">
        <v>108</v>
      </c>
      <c r="C113" s="31">
        <f>INICIO!$C$8+107</f>
        <v/>
      </c>
      <c r="D113" s="32">
        <f>INICIO!$C$6</f>
        <v/>
      </c>
      <c r="E113" s="33" t="n"/>
      <c r="F113" s="34">
        <f>IF(E113="","",IF(E113&gt;=D113,"Sí","No"))</f>
        <v/>
      </c>
      <c r="G113" s="35">
        <f>G112+IF(E113="",0,E113)</f>
        <v/>
      </c>
      <c r="H113" s="36">
        <f>IF(E113="",H112,IF(E113&gt;=D113,H112+1,0))</f>
        <v/>
      </c>
    </row>
    <row r="114">
      <c r="B114" s="30" t="n">
        <v>109</v>
      </c>
      <c r="C114" s="31">
        <f>INICIO!$C$8+108</f>
        <v/>
      </c>
      <c r="D114" s="32">
        <f>INICIO!$C$6</f>
        <v/>
      </c>
      <c r="E114" s="33" t="n"/>
      <c r="F114" s="34">
        <f>IF(E114="","",IF(E114&gt;=D114,"Sí","No"))</f>
        <v/>
      </c>
      <c r="G114" s="35">
        <f>G113+IF(E114="",0,E114)</f>
        <v/>
      </c>
      <c r="H114" s="36">
        <f>IF(E114="",H113,IF(E114&gt;=D114,H113+1,0))</f>
        <v/>
      </c>
    </row>
    <row r="115">
      <c r="B115" s="30" t="n">
        <v>110</v>
      </c>
      <c r="C115" s="31">
        <f>INICIO!$C$8+109</f>
        <v/>
      </c>
      <c r="D115" s="32">
        <f>INICIO!$C$6</f>
        <v/>
      </c>
      <c r="E115" s="33" t="n"/>
      <c r="F115" s="34">
        <f>IF(E115="","",IF(E115&gt;=D115,"Sí","No"))</f>
        <v/>
      </c>
      <c r="G115" s="35">
        <f>G114+IF(E115="",0,E115)</f>
        <v/>
      </c>
      <c r="H115" s="36">
        <f>IF(E115="",H114,IF(E115&gt;=D115,H114+1,0))</f>
        <v/>
      </c>
    </row>
    <row r="116">
      <c r="B116" s="30" t="n">
        <v>111</v>
      </c>
      <c r="C116" s="31">
        <f>INICIO!$C$8+110</f>
        <v/>
      </c>
      <c r="D116" s="32">
        <f>INICIO!$C$6</f>
        <v/>
      </c>
      <c r="E116" s="33" t="n"/>
      <c r="F116" s="34">
        <f>IF(E116="","",IF(E116&gt;=D116,"Sí","No"))</f>
        <v/>
      </c>
      <c r="G116" s="35">
        <f>G115+IF(E116="",0,E116)</f>
        <v/>
      </c>
      <c r="H116" s="36">
        <f>IF(E116="",H115,IF(E116&gt;=D116,H115+1,0))</f>
        <v/>
      </c>
    </row>
    <row r="117">
      <c r="B117" s="30" t="n">
        <v>112</v>
      </c>
      <c r="C117" s="31">
        <f>INICIO!$C$8+111</f>
        <v/>
      </c>
      <c r="D117" s="32">
        <f>INICIO!$C$6</f>
        <v/>
      </c>
      <c r="E117" s="33" t="n"/>
      <c r="F117" s="34">
        <f>IF(E117="","",IF(E117&gt;=D117,"Sí","No"))</f>
        <v/>
      </c>
      <c r="G117" s="35">
        <f>G116+IF(E117="",0,E117)</f>
        <v/>
      </c>
      <c r="H117" s="36">
        <f>IF(E117="",H116,IF(E117&gt;=D117,H116+1,0))</f>
        <v/>
      </c>
    </row>
    <row r="118">
      <c r="B118" s="30" t="n">
        <v>113</v>
      </c>
      <c r="C118" s="31">
        <f>INICIO!$C$8+112</f>
        <v/>
      </c>
      <c r="D118" s="32">
        <f>INICIO!$C$6</f>
        <v/>
      </c>
      <c r="E118" s="33" t="n"/>
      <c r="F118" s="34">
        <f>IF(E118="","",IF(E118&gt;=D118,"Sí","No"))</f>
        <v/>
      </c>
      <c r="G118" s="35">
        <f>G117+IF(E118="",0,E118)</f>
        <v/>
      </c>
      <c r="H118" s="36">
        <f>IF(E118="",H117,IF(E118&gt;=D118,H117+1,0))</f>
        <v/>
      </c>
    </row>
    <row r="119">
      <c r="B119" s="30" t="n">
        <v>114</v>
      </c>
      <c r="C119" s="31">
        <f>INICIO!$C$8+113</f>
        <v/>
      </c>
      <c r="D119" s="32">
        <f>INICIO!$C$6</f>
        <v/>
      </c>
      <c r="E119" s="33" t="n"/>
      <c r="F119" s="34">
        <f>IF(E119="","",IF(E119&gt;=D119,"Sí","No"))</f>
        <v/>
      </c>
      <c r="G119" s="35">
        <f>G118+IF(E119="",0,E119)</f>
        <v/>
      </c>
      <c r="H119" s="36">
        <f>IF(E119="",H118,IF(E119&gt;=D119,H118+1,0))</f>
        <v/>
      </c>
    </row>
    <row r="120">
      <c r="B120" s="30" t="n">
        <v>115</v>
      </c>
      <c r="C120" s="31">
        <f>INICIO!$C$8+114</f>
        <v/>
      </c>
      <c r="D120" s="32">
        <f>INICIO!$C$6</f>
        <v/>
      </c>
      <c r="E120" s="33" t="n"/>
      <c r="F120" s="34">
        <f>IF(E120="","",IF(E120&gt;=D120,"Sí","No"))</f>
        <v/>
      </c>
      <c r="G120" s="35">
        <f>G119+IF(E120="",0,E120)</f>
        <v/>
      </c>
      <c r="H120" s="36">
        <f>IF(E120="",H119,IF(E120&gt;=D120,H119+1,0))</f>
        <v/>
      </c>
    </row>
    <row r="121">
      <c r="B121" s="30" t="n">
        <v>116</v>
      </c>
      <c r="C121" s="31">
        <f>INICIO!$C$8+115</f>
        <v/>
      </c>
      <c r="D121" s="32">
        <f>INICIO!$C$6</f>
        <v/>
      </c>
      <c r="E121" s="33" t="n"/>
      <c r="F121" s="34">
        <f>IF(E121="","",IF(E121&gt;=D121,"Sí","No"))</f>
        <v/>
      </c>
      <c r="G121" s="35">
        <f>G120+IF(E121="",0,E121)</f>
        <v/>
      </c>
      <c r="H121" s="36">
        <f>IF(E121="",H120,IF(E121&gt;=D121,H120+1,0))</f>
        <v/>
      </c>
    </row>
    <row r="122">
      <c r="B122" s="30" t="n">
        <v>117</v>
      </c>
      <c r="C122" s="31">
        <f>INICIO!$C$8+116</f>
        <v/>
      </c>
      <c r="D122" s="32">
        <f>INICIO!$C$6</f>
        <v/>
      </c>
      <c r="E122" s="33" t="n"/>
      <c r="F122" s="34">
        <f>IF(E122="","",IF(E122&gt;=D122,"Sí","No"))</f>
        <v/>
      </c>
      <c r="G122" s="35">
        <f>G121+IF(E122="",0,E122)</f>
        <v/>
      </c>
      <c r="H122" s="36">
        <f>IF(E122="",H121,IF(E122&gt;=D122,H121+1,0))</f>
        <v/>
      </c>
    </row>
    <row r="123">
      <c r="B123" s="30" t="n">
        <v>118</v>
      </c>
      <c r="C123" s="31">
        <f>INICIO!$C$8+117</f>
        <v/>
      </c>
      <c r="D123" s="32">
        <f>INICIO!$C$6</f>
        <v/>
      </c>
      <c r="E123" s="33" t="n"/>
      <c r="F123" s="34">
        <f>IF(E123="","",IF(E123&gt;=D123,"Sí","No"))</f>
        <v/>
      </c>
      <c r="G123" s="35">
        <f>G122+IF(E123="",0,E123)</f>
        <v/>
      </c>
      <c r="H123" s="36">
        <f>IF(E123="",H122,IF(E123&gt;=D123,H122+1,0))</f>
        <v/>
      </c>
    </row>
    <row r="124">
      <c r="B124" s="30" t="n">
        <v>119</v>
      </c>
      <c r="C124" s="31">
        <f>INICIO!$C$8+118</f>
        <v/>
      </c>
      <c r="D124" s="32">
        <f>INICIO!$C$6</f>
        <v/>
      </c>
      <c r="E124" s="33" t="n"/>
      <c r="F124" s="34">
        <f>IF(E124="","",IF(E124&gt;=D124,"Sí","No"))</f>
        <v/>
      </c>
      <c r="G124" s="35">
        <f>G123+IF(E124="",0,E124)</f>
        <v/>
      </c>
      <c r="H124" s="36">
        <f>IF(E124="",H123,IF(E124&gt;=D124,H123+1,0))</f>
        <v/>
      </c>
    </row>
    <row r="125">
      <c r="B125" s="30" t="n">
        <v>120</v>
      </c>
      <c r="C125" s="31">
        <f>INICIO!$C$8+119</f>
        <v/>
      </c>
      <c r="D125" s="32">
        <f>INICIO!$C$6</f>
        <v/>
      </c>
      <c r="E125" s="33" t="n"/>
      <c r="F125" s="34">
        <f>IF(E125="","",IF(E125&gt;=D125,"Sí","No"))</f>
        <v/>
      </c>
      <c r="G125" s="35">
        <f>G124+IF(E125="",0,E125)</f>
        <v/>
      </c>
      <c r="H125" s="36">
        <f>IF(E125="",H124,IF(E125&gt;=D125,H124+1,0))</f>
        <v/>
      </c>
    </row>
    <row r="126">
      <c r="B126" s="30" t="n">
        <v>121</v>
      </c>
      <c r="C126" s="31">
        <f>INICIO!$C$8+120</f>
        <v/>
      </c>
      <c r="D126" s="32">
        <f>INICIO!$C$6</f>
        <v/>
      </c>
      <c r="E126" s="33" t="n"/>
      <c r="F126" s="34">
        <f>IF(E126="","",IF(E126&gt;=D126,"Sí","No"))</f>
        <v/>
      </c>
      <c r="G126" s="35">
        <f>G125+IF(E126="",0,E126)</f>
        <v/>
      </c>
      <c r="H126" s="36">
        <f>IF(E126="",H125,IF(E126&gt;=D126,H125+1,0))</f>
        <v/>
      </c>
    </row>
    <row r="127">
      <c r="B127" s="30" t="n">
        <v>122</v>
      </c>
      <c r="C127" s="31">
        <f>INICIO!$C$8+121</f>
        <v/>
      </c>
      <c r="D127" s="32">
        <f>INICIO!$C$6</f>
        <v/>
      </c>
      <c r="E127" s="33" t="n"/>
      <c r="F127" s="34">
        <f>IF(E127="","",IF(E127&gt;=D127,"Sí","No"))</f>
        <v/>
      </c>
      <c r="G127" s="35">
        <f>G126+IF(E127="",0,E127)</f>
        <v/>
      </c>
      <c r="H127" s="36">
        <f>IF(E127="",H126,IF(E127&gt;=D127,H126+1,0))</f>
        <v/>
      </c>
    </row>
    <row r="128">
      <c r="B128" s="30" t="n">
        <v>123</v>
      </c>
      <c r="C128" s="31">
        <f>INICIO!$C$8+122</f>
        <v/>
      </c>
      <c r="D128" s="32">
        <f>INICIO!$C$6</f>
        <v/>
      </c>
      <c r="E128" s="33" t="n"/>
      <c r="F128" s="34">
        <f>IF(E128="","",IF(E128&gt;=D128,"Sí","No"))</f>
        <v/>
      </c>
      <c r="G128" s="35">
        <f>G127+IF(E128="",0,E128)</f>
        <v/>
      </c>
      <c r="H128" s="36">
        <f>IF(E128="",H127,IF(E128&gt;=D128,H127+1,0))</f>
        <v/>
      </c>
    </row>
    <row r="129">
      <c r="B129" s="30" t="n">
        <v>124</v>
      </c>
      <c r="C129" s="31">
        <f>INICIO!$C$8+123</f>
        <v/>
      </c>
      <c r="D129" s="32">
        <f>INICIO!$C$6</f>
        <v/>
      </c>
      <c r="E129" s="33" t="n"/>
      <c r="F129" s="34">
        <f>IF(E129="","",IF(E129&gt;=D129,"Sí","No"))</f>
        <v/>
      </c>
      <c r="G129" s="35">
        <f>G128+IF(E129="",0,E129)</f>
        <v/>
      </c>
      <c r="H129" s="36">
        <f>IF(E129="",H128,IF(E129&gt;=D129,H128+1,0))</f>
        <v/>
      </c>
    </row>
    <row r="130">
      <c r="B130" s="30" t="n">
        <v>125</v>
      </c>
      <c r="C130" s="31">
        <f>INICIO!$C$8+124</f>
        <v/>
      </c>
      <c r="D130" s="32">
        <f>INICIO!$C$6</f>
        <v/>
      </c>
      <c r="E130" s="33" t="n"/>
      <c r="F130" s="34">
        <f>IF(E130="","",IF(E130&gt;=D130,"Sí","No"))</f>
        <v/>
      </c>
      <c r="G130" s="35">
        <f>G129+IF(E130="",0,E130)</f>
        <v/>
      </c>
      <c r="H130" s="36">
        <f>IF(E130="",H129,IF(E130&gt;=D130,H129+1,0))</f>
        <v/>
      </c>
    </row>
    <row r="131">
      <c r="B131" s="30" t="n">
        <v>126</v>
      </c>
      <c r="C131" s="31">
        <f>INICIO!$C$8+125</f>
        <v/>
      </c>
      <c r="D131" s="32">
        <f>INICIO!$C$6</f>
        <v/>
      </c>
      <c r="E131" s="33" t="n"/>
      <c r="F131" s="34">
        <f>IF(E131="","",IF(E131&gt;=D131,"Sí","No"))</f>
        <v/>
      </c>
      <c r="G131" s="35">
        <f>G130+IF(E131="",0,E131)</f>
        <v/>
      </c>
      <c r="H131" s="36">
        <f>IF(E131="",H130,IF(E131&gt;=D131,H130+1,0))</f>
        <v/>
      </c>
    </row>
    <row r="132">
      <c r="B132" s="30" t="n">
        <v>127</v>
      </c>
      <c r="C132" s="31">
        <f>INICIO!$C$8+126</f>
        <v/>
      </c>
      <c r="D132" s="32">
        <f>INICIO!$C$6</f>
        <v/>
      </c>
      <c r="E132" s="33" t="n"/>
      <c r="F132" s="34">
        <f>IF(E132="","",IF(E132&gt;=D132,"Sí","No"))</f>
        <v/>
      </c>
      <c r="G132" s="35">
        <f>G131+IF(E132="",0,E132)</f>
        <v/>
      </c>
      <c r="H132" s="36">
        <f>IF(E132="",H131,IF(E132&gt;=D132,H131+1,0))</f>
        <v/>
      </c>
    </row>
    <row r="133">
      <c r="B133" s="30" t="n">
        <v>128</v>
      </c>
      <c r="C133" s="31">
        <f>INICIO!$C$8+127</f>
        <v/>
      </c>
      <c r="D133" s="32">
        <f>INICIO!$C$6</f>
        <v/>
      </c>
      <c r="E133" s="33" t="n"/>
      <c r="F133" s="34">
        <f>IF(E133="","",IF(E133&gt;=D133,"Sí","No"))</f>
        <v/>
      </c>
      <c r="G133" s="35">
        <f>G132+IF(E133="",0,E133)</f>
        <v/>
      </c>
      <c r="H133" s="36">
        <f>IF(E133="",H132,IF(E133&gt;=D133,H132+1,0))</f>
        <v/>
      </c>
    </row>
    <row r="134">
      <c r="B134" s="30" t="n">
        <v>129</v>
      </c>
      <c r="C134" s="31">
        <f>INICIO!$C$8+128</f>
        <v/>
      </c>
      <c r="D134" s="32">
        <f>INICIO!$C$6</f>
        <v/>
      </c>
      <c r="E134" s="33" t="n"/>
      <c r="F134" s="34">
        <f>IF(E134="","",IF(E134&gt;=D134,"Sí","No"))</f>
        <v/>
      </c>
      <c r="G134" s="35">
        <f>G133+IF(E134="",0,E134)</f>
        <v/>
      </c>
      <c r="H134" s="36">
        <f>IF(E134="",H133,IF(E134&gt;=D134,H133+1,0))</f>
        <v/>
      </c>
    </row>
    <row r="135">
      <c r="B135" s="30" t="n">
        <v>130</v>
      </c>
      <c r="C135" s="31">
        <f>INICIO!$C$8+129</f>
        <v/>
      </c>
      <c r="D135" s="32">
        <f>INICIO!$C$6</f>
        <v/>
      </c>
      <c r="E135" s="33" t="n"/>
      <c r="F135" s="34">
        <f>IF(E135="","",IF(E135&gt;=D135,"Sí","No"))</f>
        <v/>
      </c>
      <c r="G135" s="35">
        <f>G134+IF(E135="",0,E135)</f>
        <v/>
      </c>
      <c r="H135" s="36">
        <f>IF(E135="",H134,IF(E135&gt;=D135,H134+1,0))</f>
        <v/>
      </c>
    </row>
    <row r="136">
      <c r="B136" s="30" t="n">
        <v>131</v>
      </c>
      <c r="C136" s="31">
        <f>INICIO!$C$8+130</f>
        <v/>
      </c>
      <c r="D136" s="32">
        <f>INICIO!$C$6</f>
        <v/>
      </c>
      <c r="E136" s="33" t="n"/>
      <c r="F136" s="34">
        <f>IF(E136="","",IF(E136&gt;=D136,"Sí","No"))</f>
        <v/>
      </c>
      <c r="G136" s="35">
        <f>G135+IF(E136="",0,E136)</f>
        <v/>
      </c>
      <c r="H136" s="36">
        <f>IF(E136="",H135,IF(E136&gt;=D136,H135+1,0))</f>
        <v/>
      </c>
    </row>
    <row r="137">
      <c r="B137" s="30" t="n">
        <v>132</v>
      </c>
      <c r="C137" s="31">
        <f>INICIO!$C$8+131</f>
        <v/>
      </c>
      <c r="D137" s="32">
        <f>INICIO!$C$6</f>
        <v/>
      </c>
      <c r="E137" s="33" t="n"/>
      <c r="F137" s="34">
        <f>IF(E137="","",IF(E137&gt;=D137,"Sí","No"))</f>
        <v/>
      </c>
      <c r="G137" s="35">
        <f>G136+IF(E137="",0,E137)</f>
        <v/>
      </c>
      <c r="H137" s="36">
        <f>IF(E137="",H136,IF(E137&gt;=D137,H136+1,0))</f>
        <v/>
      </c>
    </row>
    <row r="138">
      <c r="B138" s="30" t="n">
        <v>133</v>
      </c>
      <c r="C138" s="31">
        <f>INICIO!$C$8+132</f>
        <v/>
      </c>
      <c r="D138" s="32">
        <f>INICIO!$C$6</f>
        <v/>
      </c>
      <c r="E138" s="33" t="n"/>
      <c r="F138" s="34">
        <f>IF(E138="","",IF(E138&gt;=D138,"Sí","No"))</f>
        <v/>
      </c>
      <c r="G138" s="35">
        <f>G137+IF(E138="",0,E138)</f>
        <v/>
      </c>
      <c r="H138" s="36">
        <f>IF(E138="",H137,IF(E138&gt;=D138,H137+1,0))</f>
        <v/>
      </c>
    </row>
    <row r="139">
      <c r="B139" s="30" t="n">
        <v>134</v>
      </c>
      <c r="C139" s="31">
        <f>INICIO!$C$8+133</f>
        <v/>
      </c>
      <c r="D139" s="32">
        <f>INICIO!$C$6</f>
        <v/>
      </c>
      <c r="E139" s="33" t="n"/>
      <c r="F139" s="34">
        <f>IF(E139="","",IF(E139&gt;=D139,"Sí","No"))</f>
        <v/>
      </c>
      <c r="G139" s="35">
        <f>G138+IF(E139="",0,E139)</f>
        <v/>
      </c>
      <c r="H139" s="36">
        <f>IF(E139="",H138,IF(E139&gt;=D139,H138+1,0))</f>
        <v/>
      </c>
    </row>
    <row r="140">
      <c r="B140" s="30" t="n">
        <v>135</v>
      </c>
      <c r="C140" s="31">
        <f>INICIO!$C$8+134</f>
        <v/>
      </c>
      <c r="D140" s="32">
        <f>INICIO!$C$6</f>
        <v/>
      </c>
      <c r="E140" s="33" t="n"/>
      <c r="F140" s="34">
        <f>IF(E140="","",IF(E140&gt;=D140,"Sí","No"))</f>
        <v/>
      </c>
      <c r="G140" s="35">
        <f>G139+IF(E140="",0,E140)</f>
        <v/>
      </c>
      <c r="H140" s="36">
        <f>IF(E140="",H139,IF(E140&gt;=D140,H139+1,0))</f>
        <v/>
      </c>
    </row>
    <row r="141">
      <c r="B141" s="30" t="n">
        <v>136</v>
      </c>
      <c r="C141" s="31">
        <f>INICIO!$C$8+135</f>
        <v/>
      </c>
      <c r="D141" s="32">
        <f>INICIO!$C$6</f>
        <v/>
      </c>
      <c r="E141" s="33" t="n"/>
      <c r="F141" s="34">
        <f>IF(E141="","",IF(E141&gt;=D141,"Sí","No"))</f>
        <v/>
      </c>
      <c r="G141" s="35">
        <f>G140+IF(E141="",0,E141)</f>
        <v/>
      </c>
      <c r="H141" s="36">
        <f>IF(E141="",H140,IF(E141&gt;=D141,H140+1,0))</f>
        <v/>
      </c>
    </row>
    <row r="142">
      <c r="B142" s="30" t="n">
        <v>137</v>
      </c>
      <c r="C142" s="31">
        <f>INICIO!$C$8+136</f>
        <v/>
      </c>
      <c r="D142" s="32">
        <f>INICIO!$C$6</f>
        <v/>
      </c>
      <c r="E142" s="33" t="n"/>
      <c r="F142" s="34">
        <f>IF(E142="","",IF(E142&gt;=D142,"Sí","No"))</f>
        <v/>
      </c>
      <c r="G142" s="35">
        <f>G141+IF(E142="",0,E142)</f>
        <v/>
      </c>
      <c r="H142" s="36">
        <f>IF(E142="",H141,IF(E142&gt;=D142,H141+1,0))</f>
        <v/>
      </c>
    </row>
    <row r="143">
      <c r="B143" s="30" t="n">
        <v>138</v>
      </c>
      <c r="C143" s="31">
        <f>INICIO!$C$8+137</f>
        <v/>
      </c>
      <c r="D143" s="32">
        <f>INICIO!$C$6</f>
        <v/>
      </c>
      <c r="E143" s="33" t="n"/>
      <c r="F143" s="34">
        <f>IF(E143="","",IF(E143&gt;=D143,"Sí","No"))</f>
        <v/>
      </c>
      <c r="G143" s="35">
        <f>G142+IF(E143="",0,E143)</f>
        <v/>
      </c>
      <c r="H143" s="36">
        <f>IF(E143="",H142,IF(E143&gt;=D143,H142+1,0))</f>
        <v/>
      </c>
    </row>
    <row r="144">
      <c r="B144" s="30" t="n">
        <v>139</v>
      </c>
      <c r="C144" s="31">
        <f>INICIO!$C$8+138</f>
        <v/>
      </c>
      <c r="D144" s="32">
        <f>INICIO!$C$6</f>
        <v/>
      </c>
      <c r="E144" s="33" t="n"/>
      <c r="F144" s="34">
        <f>IF(E144="","",IF(E144&gt;=D144,"Sí","No"))</f>
        <v/>
      </c>
      <c r="G144" s="35">
        <f>G143+IF(E144="",0,E144)</f>
        <v/>
      </c>
      <c r="H144" s="36">
        <f>IF(E144="",H143,IF(E144&gt;=D144,H143+1,0))</f>
        <v/>
      </c>
    </row>
    <row r="145">
      <c r="B145" s="30" t="n">
        <v>140</v>
      </c>
      <c r="C145" s="31">
        <f>INICIO!$C$8+139</f>
        <v/>
      </c>
      <c r="D145" s="32">
        <f>INICIO!$C$6</f>
        <v/>
      </c>
      <c r="E145" s="33" t="n"/>
      <c r="F145" s="34">
        <f>IF(E145="","",IF(E145&gt;=D145,"Sí","No"))</f>
        <v/>
      </c>
      <c r="G145" s="35">
        <f>G144+IF(E145="",0,E145)</f>
        <v/>
      </c>
      <c r="H145" s="36">
        <f>IF(E145="",H144,IF(E145&gt;=D145,H144+1,0))</f>
        <v/>
      </c>
    </row>
    <row r="146">
      <c r="B146" s="30" t="n">
        <v>141</v>
      </c>
      <c r="C146" s="31">
        <f>INICIO!$C$8+140</f>
        <v/>
      </c>
      <c r="D146" s="32">
        <f>INICIO!$C$6</f>
        <v/>
      </c>
      <c r="E146" s="33" t="n"/>
      <c r="F146" s="34">
        <f>IF(E146="","",IF(E146&gt;=D146,"Sí","No"))</f>
        <v/>
      </c>
      <c r="G146" s="35">
        <f>G145+IF(E146="",0,E146)</f>
        <v/>
      </c>
      <c r="H146" s="36">
        <f>IF(E146="",H145,IF(E146&gt;=D146,H145+1,0))</f>
        <v/>
      </c>
    </row>
    <row r="147">
      <c r="B147" s="30" t="n">
        <v>142</v>
      </c>
      <c r="C147" s="31">
        <f>INICIO!$C$8+141</f>
        <v/>
      </c>
      <c r="D147" s="32">
        <f>INICIO!$C$6</f>
        <v/>
      </c>
      <c r="E147" s="33" t="n"/>
      <c r="F147" s="34">
        <f>IF(E147="","",IF(E147&gt;=D147,"Sí","No"))</f>
        <v/>
      </c>
      <c r="G147" s="35">
        <f>G146+IF(E147="",0,E147)</f>
        <v/>
      </c>
      <c r="H147" s="36">
        <f>IF(E147="",H146,IF(E147&gt;=D147,H146+1,0))</f>
        <v/>
      </c>
    </row>
    <row r="148">
      <c r="B148" s="30" t="n">
        <v>143</v>
      </c>
      <c r="C148" s="31">
        <f>INICIO!$C$8+142</f>
        <v/>
      </c>
      <c r="D148" s="32">
        <f>INICIO!$C$6</f>
        <v/>
      </c>
      <c r="E148" s="33" t="n"/>
      <c r="F148" s="34">
        <f>IF(E148="","",IF(E148&gt;=D148,"Sí","No"))</f>
        <v/>
      </c>
      <c r="G148" s="35">
        <f>G147+IF(E148="",0,E148)</f>
        <v/>
      </c>
      <c r="H148" s="36">
        <f>IF(E148="",H147,IF(E148&gt;=D148,H147+1,0))</f>
        <v/>
      </c>
    </row>
    <row r="149">
      <c r="B149" s="30" t="n">
        <v>144</v>
      </c>
      <c r="C149" s="31">
        <f>INICIO!$C$8+143</f>
        <v/>
      </c>
      <c r="D149" s="32">
        <f>INICIO!$C$6</f>
        <v/>
      </c>
      <c r="E149" s="33" t="n"/>
      <c r="F149" s="34">
        <f>IF(E149="","",IF(E149&gt;=D149,"Sí","No"))</f>
        <v/>
      </c>
      <c r="G149" s="35">
        <f>G148+IF(E149="",0,E149)</f>
        <v/>
      </c>
      <c r="H149" s="36">
        <f>IF(E149="",H148,IF(E149&gt;=D149,H148+1,0))</f>
        <v/>
      </c>
    </row>
    <row r="150">
      <c r="B150" s="30" t="n">
        <v>145</v>
      </c>
      <c r="C150" s="31">
        <f>INICIO!$C$8+144</f>
        <v/>
      </c>
      <c r="D150" s="32">
        <f>INICIO!$C$6</f>
        <v/>
      </c>
      <c r="E150" s="33" t="n"/>
      <c r="F150" s="34">
        <f>IF(E150="","",IF(E150&gt;=D150,"Sí","No"))</f>
        <v/>
      </c>
      <c r="G150" s="35">
        <f>G149+IF(E150="",0,E150)</f>
        <v/>
      </c>
      <c r="H150" s="36">
        <f>IF(E150="",H149,IF(E150&gt;=D150,H149+1,0))</f>
        <v/>
      </c>
    </row>
    <row r="151">
      <c r="B151" s="30" t="n">
        <v>146</v>
      </c>
      <c r="C151" s="31">
        <f>INICIO!$C$8+145</f>
        <v/>
      </c>
      <c r="D151" s="32">
        <f>INICIO!$C$6</f>
        <v/>
      </c>
      <c r="E151" s="33" t="n"/>
      <c r="F151" s="34">
        <f>IF(E151="","",IF(E151&gt;=D151,"Sí","No"))</f>
        <v/>
      </c>
      <c r="G151" s="35">
        <f>G150+IF(E151="",0,E151)</f>
        <v/>
      </c>
      <c r="H151" s="36">
        <f>IF(E151="",H150,IF(E151&gt;=D151,H150+1,0))</f>
        <v/>
      </c>
    </row>
    <row r="152">
      <c r="B152" s="30" t="n">
        <v>147</v>
      </c>
      <c r="C152" s="31">
        <f>INICIO!$C$8+146</f>
        <v/>
      </c>
      <c r="D152" s="32">
        <f>INICIO!$C$6</f>
        <v/>
      </c>
      <c r="E152" s="33" t="n"/>
      <c r="F152" s="34">
        <f>IF(E152="","",IF(E152&gt;=D152,"Sí","No"))</f>
        <v/>
      </c>
      <c r="G152" s="35">
        <f>G151+IF(E152="",0,E152)</f>
        <v/>
      </c>
      <c r="H152" s="36">
        <f>IF(E152="",H151,IF(E152&gt;=D152,H151+1,0))</f>
        <v/>
      </c>
    </row>
    <row r="153">
      <c r="B153" s="30" t="n">
        <v>148</v>
      </c>
      <c r="C153" s="31">
        <f>INICIO!$C$8+147</f>
        <v/>
      </c>
      <c r="D153" s="32">
        <f>INICIO!$C$6</f>
        <v/>
      </c>
      <c r="E153" s="33" t="n"/>
      <c r="F153" s="34">
        <f>IF(E153="","",IF(E153&gt;=D153,"Sí","No"))</f>
        <v/>
      </c>
      <c r="G153" s="35">
        <f>G152+IF(E153="",0,E153)</f>
        <v/>
      </c>
      <c r="H153" s="36">
        <f>IF(E153="",H152,IF(E153&gt;=D153,H152+1,0))</f>
        <v/>
      </c>
    </row>
    <row r="154">
      <c r="B154" s="30" t="n">
        <v>149</v>
      </c>
      <c r="C154" s="31">
        <f>INICIO!$C$8+148</f>
        <v/>
      </c>
      <c r="D154" s="32">
        <f>INICIO!$C$6</f>
        <v/>
      </c>
      <c r="E154" s="33" t="n"/>
      <c r="F154" s="34">
        <f>IF(E154="","",IF(E154&gt;=D154,"Sí","No"))</f>
        <v/>
      </c>
      <c r="G154" s="35">
        <f>G153+IF(E154="",0,E154)</f>
        <v/>
      </c>
      <c r="H154" s="36">
        <f>IF(E154="",H153,IF(E154&gt;=D154,H153+1,0))</f>
        <v/>
      </c>
    </row>
    <row r="155">
      <c r="B155" s="30" t="n">
        <v>150</v>
      </c>
      <c r="C155" s="31">
        <f>INICIO!$C$8+149</f>
        <v/>
      </c>
      <c r="D155" s="32">
        <f>INICIO!$C$6</f>
        <v/>
      </c>
      <c r="E155" s="33" t="n"/>
      <c r="F155" s="34">
        <f>IF(E155="","",IF(E155&gt;=D155,"Sí","No"))</f>
        <v/>
      </c>
      <c r="G155" s="35">
        <f>G154+IF(E155="",0,E155)</f>
        <v/>
      </c>
      <c r="H155" s="36">
        <f>IF(E155="",H154,IF(E155&gt;=D155,H154+1,0))</f>
        <v/>
      </c>
    </row>
    <row r="156">
      <c r="B156" s="30" t="n">
        <v>151</v>
      </c>
      <c r="C156" s="31">
        <f>INICIO!$C$8+150</f>
        <v/>
      </c>
      <c r="D156" s="32">
        <f>INICIO!$C$6</f>
        <v/>
      </c>
      <c r="E156" s="33" t="n"/>
      <c r="F156" s="34">
        <f>IF(E156="","",IF(E156&gt;=D156,"Sí","No"))</f>
        <v/>
      </c>
      <c r="G156" s="35">
        <f>G155+IF(E156="",0,E156)</f>
        <v/>
      </c>
      <c r="H156" s="36">
        <f>IF(E156="",H155,IF(E156&gt;=D156,H155+1,0))</f>
        <v/>
      </c>
    </row>
    <row r="157">
      <c r="B157" s="30" t="n">
        <v>152</v>
      </c>
      <c r="C157" s="31">
        <f>INICIO!$C$8+151</f>
        <v/>
      </c>
      <c r="D157" s="32">
        <f>INICIO!$C$6</f>
        <v/>
      </c>
      <c r="E157" s="33" t="n"/>
      <c r="F157" s="34">
        <f>IF(E157="","",IF(E157&gt;=D157,"Sí","No"))</f>
        <v/>
      </c>
      <c r="G157" s="35">
        <f>G156+IF(E157="",0,E157)</f>
        <v/>
      </c>
      <c r="H157" s="36">
        <f>IF(E157="",H156,IF(E157&gt;=D157,H156+1,0))</f>
        <v/>
      </c>
    </row>
    <row r="158">
      <c r="B158" s="30" t="n">
        <v>153</v>
      </c>
      <c r="C158" s="31">
        <f>INICIO!$C$8+152</f>
        <v/>
      </c>
      <c r="D158" s="32">
        <f>INICIO!$C$6</f>
        <v/>
      </c>
      <c r="E158" s="33" t="n"/>
      <c r="F158" s="34">
        <f>IF(E158="","",IF(E158&gt;=D158,"Sí","No"))</f>
        <v/>
      </c>
      <c r="G158" s="35">
        <f>G157+IF(E158="",0,E158)</f>
        <v/>
      </c>
      <c r="H158" s="36">
        <f>IF(E158="",H157,IF(E158&gt;=D158,H157+1,0))</f>
        <v/>
      </c>
    </row>
    <row r="159">
      <c r="B159" s="30" t="n">
        <v>154</v>
      </c>
      <c r="C159" s="31">
        <f>INICIO!$C$8+153</f>
        <v/>
      </c>
      <c r="D159" s="32">
        <f>INICIO!$C$6</f>
        <v/>
      </c>
      <c r="E159" s="33" t="n"/>
      <c r="F159" s="34">
        <f>IF(E159="","",IF(E159&gt;=D159,"Sí","No"))</f>
        <v/>
      </c>
      <c r="G159" s="35">
        <f>G158+IF(E159="",0,E159)</f>
        <v/>
      </c>
      <c r="H159" s="36">
        <f>IF(E159="",H158,IF(E159&gt;=D159,H158+1,0))</f>
        <v/>
      </c>
    </row>
    <row r="160">
      <c r="B160" s="30" t="n">
        <v>155</v>
      </c>
      <c r="C160" s="31">
        <f>INICIO!$C$8+154</f>
        <v/>
      </c>
      <c r="D160" s="32">
        <f>INICIO!$C$6</f>
        <v/>
      </c>
      <c r="E160" s="33" t="n"/>
      <c r="F160" s="34">
        <f>IF(E160="","",IF(E160&gt;=D160,"Sí","No"))</f>
        <v/>
      </c>
      <c r="G160" s="35">
        <f>G159+IF(E160="",0,E160)</f>
        <v/>
      </c>
      <c r="H160" s="36">
        <f>IF(E160="",H159,IF(E160&gt;=D160,H159+1,0))</f>
        <v/>
      </c>
    </row>
    <row r="161">
      <c r="B161" s="30" t="n">
        <v>156</v>
      </c>
      <c r="C161" s="31">
        <f>INICIO!$C$8+155</f>
        <v/>
      </c>
      <c r="D161" s="32">
        <f>INICIO!$C$6</f>
        <v/>
      </c>
      <c r="E161" s="33" t="n"/>
      <c r="F161" s="34">
        <f>IF(E161="","",IF(E161&gt;=D161,"Sí","No"))</f>
        <v/>
      </c>
      <c r="G161" s="35">
        <f>G160+IF(E161="",0,E161)</f>
        <v/>
      </c>
      <c r="H161" s="36">
        <f>IF(E161="",H160,IF(E161&gt;=D161,H160+1,0))</f>
        <v/>
      </c>
    </row>
    <row r="162">
      <c r="B162" s="30" t="n">
        <v>157</v>
      </c>
      <c r="C162" s="31">
        <f>INICIO!$C$8+156</f>
        <v/>
      </c>
      <c r="D162" s="32">
        <f>INICIO!$C$6</f>
        <v/>
      </c>
      <c r="E162" s="33" t="n"/>
      <c r="F162" s="34">
        <f>IF(E162="","",IF(E162&gt;=D162,"Sí","No"))</f>
        <v/>
      </c>
      <c r="G162" s="35">
        <f>G161+IF(E162="",0,E162)</f>
        <v/>
      </c>
      <c r="H162" s="36">
        <f>IF(E162="",H161,IF(E162&gt;=D162,H161+1,0))</f>
        <v/>
      </c>
    </row>
    <row r="163">
      <c r="B163" s="30" t="n">
        <v>158</v>
      </c>
      <c r="C163" s="31">
        <f>INICIO!$C$8+157</f>
        <v/>
      </c>
      <c r="D163" s="32">
        <f>INICIO!$C$6</f>
        <v/>
      </c>
      <c r="E163" s="33" t="n"/>
      <c r="F163" s="34">
        <f>IF(E163="","",IF(E163&gt;=D163,"Sí","No"))</f>
        <v/>
      </c>
      <c r="G163" s="35">
        <f>G162+IF(E163="",0,E163)</f>
        <v/>
      </c>
      <c r="H163" s="36">
        <f>IF(E163="",H162,IF(E163&gt;=D163,H162+1,0))</f>
        <v/>
      </c>
    </row>
    <row r="164">
      <c r="B164" s="30" t="n">
        <v>159</v>
      </c>
      <c r="C164" s="31">
        <f>INICIO!$C$8+158</f>
        <v/>
      </c>
      <c r="D164" s="32">
        <f>INICIO!$C$6</f>
        <v/>
      </c>
      <c r="E164" s="33" t="n"/>
      <c r="F164" s="34">
        <f>IF(E164="","",IF(E164&gt;=D164,"Sí","No"))</f>
        <v/>
      </c>
      <c r="G164" s="35">
        <f>G163+IF(E164="",0,E164)</f>
        <v/>
      </c>
      <c r="H164" s="36">
        <f>IF(E164="",H163,IF(E164&gt;=D164,H163+1,0))</f>
        <v/>
      </c>
    </row>
    <row r="165">
      <c r="B165" s="30" t="n">
        <v>160</v>
      </c>
      <c r="C165" s="31">
        <f>INICIO!$C$8+159</f>
        <v/>
      </c>
      <c r="D165" s="32">
        <f>INICIO!$C$6</f>
        <v/>
      </c>
      <c r="E165" s="33" t="n"/>
      <c r="F165" s="34">
        <f>IF(E165="","",IF(E165&gt;=D165,"Sí","No"))</f>
        <v/>
      </c>
      <c r="G165" s="35">
        <f>G164+IF(E165="",0,E165)</f>
        <v/>
      </c>
      <c r="H165" s="36">
        <f>IF(E165="",H164,IF(E165&gt;=D165,H164+1,0))</f>
        <v/>
      </c>
    </row>
    <row r="166">
      <c r="B166" s="30" t="n">
        <v>161</v>
      </c>
      <c r="C166" s="31">
        <f>INICIO!$C$8+160</f>
        <v/>
      </c>
      <c r="D166" s="32">
        <f>INICIO!$C$6</f>
        <v/>
      </c>
      <c r="E166" s="33" t="n"/>
      <c r="F166" s="34">
        <f>IF(E166="","",IF(E166&gt;=D166,"Sí","No"))</f>
        <v/>
      </c>
      <c r="G166" s="35">
        <f>G165+IF(E166="",0,E166)</f>
        <v/>
      </c>
      <c r="H166" s="36">
        <f>IF(E166="",H165,IF(E166&gt;=D166,H165+1,0))</f>
        <v/>
      </c>
    </row>
    <row r="167">
      <c r="B167" s="30" t="n">
        <v>162</v>
      </c>
      <c r="C167" s="31">
        <f>INICIO!$C$8+161</f>
        <v/>
      </c>
      <c r="D167" s="32">
        <f>INICIO!$C$6</f>
        <v/>
      </c>
      <c r="E167" s="33" t="n"/>
      <c r="F167" s="34">
        <f>IF(E167="","",IF(E167&gt;=D167,"Sí","No"))</f>
        <v/>
      </c>
      <c r="G167" s="35">
        <f>G166+IF(E167="",0,E167)</f>
        <v/>
      </c>
      <c r="H167" s="36">
        <f>IF(E167="",H166,IF(E167&gt;=D167,H166+1,0))</f>
        <v/>
      </c>
    </row>
    <row r="168">
      <c r="B168" s="30" t="n">
        <v>163</v>
      </c>
      <c r="C168" s="31">
        <f>INICIO!$C$8+162</f>
        <v/>
      </c>
      <c r="D168" s="32">
        <f>INICIO!$C$6</f>
        <v/>
      </c>
      <c r="E168" s="33" t="n"/>
      <c r="F168" s="34">
        <f>IF(E168="","",IF(E168&gt;=D168,"Sí","No"))</f>
        <v/>
      </c>
      <c r="G168" s="35">
        <f>G167+IF(E168="",0,E168)</f>
        <v/>
      </c>
      <c r="H168" s="36">
        <f>IF(E168="",H167,IF(E168&gt;=D168,H167+1,0))</f>
        <v/>
      </c>
    </row>
    <row r="169">
      <c r="B169" s="30" t="n">
        <v>164</v>
      </c>
      <c r="C169" s="31">
        <f>INICIO!$C$8+163</f>
        <v/>
      </c>
      <c r="D169" s="32">
        <f>INICIO!$C$6</f>
        <v/>
      </c>
      <c r="E169" s="33" t="n"/>
      <c r="F169" s="34">
        <f>IF(E169="","",IF(E169&gt;=D169,"Sí","No"))</f>
        <v/>
      </c>
      <c r="G169" s="35">
        <f>G168+IF(E169="",0,E169)</f>
        <v/>
      </c>
      <c r="H169" s="36">
        <f>IF(E169="",H168,IF(E169&gt;=D169,H168+1,0))</f>
        <v/>
      </c>
    </row>
    <row r="170">
      <c r="B170" s="30" t="n">
        <v>165</v>
      </c>
      <c r="C170" s="31">
        <f>INICIO!$C$8+164</f>
        <v/>
      </c>
      <c r="D170" s="32">
        <f>INICIO!$C$6</f>
        <v/>
      </c>
      <c r="E170" s="33" t="n"/>
      <c r="F170" s="34">
        <f>IF(E170="","",IF(E170&gt;=D170,"Sí","No"))</f>
        <v/>
      </c>
      <c r="G170" s="35">
        <f>G169+IF(E170="",0,E170)</f>
        <v/>
      </c>
      <c r="H170" s="36">
        <f>IF(E170="",H169,IF(E170&gt;=D170,H169+1,0))</f>
        <v/>
      </c>
    </row>
    <row r="171">
      <c r="B171" s="30" t="n">
        <v>166</v>
      </c>
      <c r="C171" s="31">
        <f>INICIO!$C$8+165</f>
        <v/>
      </c>
      <c r="D171" s="32">
        <f>INICIO!$C$6</f>
        <v/>
      </c>
      <c r="E171" s="33" t="n"/>
      <c r="F171" s="34">
        <f>IF(E171="","",IF(E171&gt;=D171,"Sí","No"))</f>
        <v/>
      </c>
      <c r="G171" s="35">
        <f>G170+IF(E171="",0,E171)</f>
        <v/>
      </c>
      <c r="H171" s="36">
        <f>IF(E171="",H170,IF(E171&gt;=D171,H170+1,0))</f>
        <v/>
      </c>
    </row>
    <row r="172">
      <c r="B172" s="30" t="n">
        <v>167</v>
      </c>
      <c r="C172" s="31">
        <f>INICIO!$C$8+166</f>
        <v/>
      </c>
      <c r="D172" s="32">
        <f>INICIO!$C$6</f>
        <v/>
      </c>
      <c r="E172" s="33" t="n"/>
      <c r="F172" s="34">
        <f>IF(E172="","",IF(E172&gt;=D172,"Sí","No"))</f>
        <v/>
      </c>
      <c r="G172" s="35">
        <f>G171+IF(E172="",0,E172)</f>
        <v/>
      </c>
      <c r="H172" s="36">
        <f>IF(E172="",H171,IF(E172&gt;=D172,H171+1,0))</f>
        <v/>
      </c>
    </row>
    <row r="173">
      <c r="B173" s="30" t="n">
        <v>168</v>
      </c>
      <c r="C173" s="31">
        <f>INICIO!$C$8+167</f>
        <v/>
      </c>
      <c r="D173" s="32">
        <f>INICIO!$C$6</f>
        <v/>
      </c>
      <c r="E173" s="33" t="n"/>
      <c r="F173" s="34">
        <f>IF(E173="","",IF(E173&gt;=D173,"Sí","No"))</f>
        <v/>
      </c>
      <c r="G173" s="35">
        <f>G172+IF(E173="",0,E173)</f>
        <v/>
      </c>
      <c r="H173" s="36">
        <f>IF(E173="",H172,IF(E173&gt;=D173,H172+1,0))</f>
        <v/>
      </c>
    </row>
    <row r="174">
      <c r="B174" s="30" t="n">
        <v>169</v>
      </c>
      <c r="C174" s="31">
        <f>INICIO!$C$8+168</f>
        <v/>
      </c>
      <c r="D174" s="32">
        <f>INICIO!$C$6</f>
        <v/>
      </c>
      <c r="E174" s="33" t="n"/>
      <c r="F174" s="34">
        <f>IF(E174="","",IF(E174&gt;=D174,"Sí","No"))</f>
        <v/>
      </c>
      <c r="G174" s="35">
        <f>G173+IF(E174="",0,E174)</f>
        <v/>
      </c>
      <c r="H174" s="36">
        <f>IF(E174="",H173,IF(E174&gt;=D174,H173+1,0))</f>
        <v/>
      </c>
    </row>
    <row r="175">
      <c r="B175" s="30" t="n">
        <v>170</v>
      </c>
      <c r="C175" s="31">
        <f>INICIO!$C$8+169</f>
        <v/>
      </c>
      <c r="D175" s="32">
        <f>INICIO!$C$6</f>
        <v/>
      </c>
      <c r="E175" s="33" t="n"/>
      <c r="F175" s="34">
        <f>IF(E175="","",IF(E175&gt;=D175,"Sí","No"))</f>
        <v/>
      </c>
      <c r="G175" s="35">
        <f>G174+IF(E175="",0,E175)</f>
        <v/>
      </c>
      <c r="H175" s="36">
        <f>IF(E175="",H174,IF(E175&gt;=D175,H174+1,0))</f>
        <v/>
      </c>
    </row>
    <row r="176">
      <c r="B176" s="30" t="n">
        <v>171</v>
      </c>
      <c r="C176" s="31">
        <f>INICIO!$C$8+170</f>
        <v/>
      </c>
      <c r="D176" s="32">
        <f>INICIO!$C$6</f>
        <v/>
      </c>
      <c r="E176" s="33" t="n"/>
      <c r="F176" s="34">
        <f>IF(E176="","",IF(E176&gt;=D176,"Sí","No"))</f>
        <v/>
      </c>
      <c r="G176" s="35">
        <f>G175+IF(E176="",0,E176)</f>
        <v/>
      </c>
      <c r="H176" s="36">
        <f>IF(E176="",H175,IF(E176&gt;=D176,H175+1,0))</f>
        <v/>
      </c>
    </row>
    <row r="177">
      <c r="B177" s="30" t="n">
        <v>172</v>
      </c>
      <c r="C177" s="31">
        <f>INICIO!$C$8+171</f>
        <v/>
      </c>
      <c r="D177" s="32">
        <f>INICIO!$C$6</f>
        <v/>
      </c>
      <c r="E177" s="33" t="n"/>
      <c r="F177" s="34">
        <f>IF(E177="","",IF(E177&gt;=D177,"Sí","No"))</f>
        <v/>
      </c>
      <c r="G177" s="35">
        <f>G176+IF(E177="",0,E177)</f>
        <v/>
      </c>
      <c r="H177" s="36">
        <f>IF(E177="",H176,IF(E177&gt;=D177,H176+1,0))</f>
        <v/>
      </c>
    </row>
    <row r="178">
      <c r="B178" s="30" t="n">
        <v>173</v>
      </c>
      <c r="C178" s="31">
        <f>INICIO!$C$8+172</f>
        <v/>
      </c>
      <c r="D178" s="32">
        <f>INICIO!$C$6</f>
        <v/>
      </c>
      <c r="E178" s="33" t="n"/>
      <c r="F178" s="34">
        <f>IF(E178="","",IF(E178&gt;=D178,"Sí","No"))</f>
        <v/>
      </c>
      <c r="G178" s="35">
        <f>G177+IF(E178="",0,E178)</f>
        <v/>
      </c>
      <c r="H178" s="36">
        <f>IF(E178="",H177,IF(E178&gt;=D178,H177+1,0))</f>
        <v/>
      </c>
    </row>
    <row r="179">
      <c r="B179" s="30" t="n">
        <v>174</v>
      </c>
      <c r="C179" s="31">
        <f>INICIO!$C$8+173</f>
        <v/>
      </c>
      <c r="D179" s="32">
        <f>INICIO!$C$6</f>
        <v/>
      </c>
      <c r="E179" s="33" t="n"/>
      <c r="F179" s="34">
        <f>IF(E179="","",IF(E179&gt;=D179,"Sí","No"))</f>
        <v/>
      </c>
      <c r="G179" s="35">
        <f>G178+IF(E179="",0,E179)</f>
        <v/>
      </c>
      <c r="H179" s="36">
        <f>IF(E179="",H178,IF(E179&gt;=D179,H178+1,0))</f>
        <v/>
      </c>
    </row>
    <row r="180">
      <c r="B180" s="30" t="n">
        <v>175</v>
      </c>
      <c r="C180" s="31">
        <f>INICIO!$C$8+174</f>
        <v/>
      </c>
      <c r="D180" s="32">
        <f>INICIO!$C$6</f>
        <v/>
      </c>
      <c r="E180" s="33" t="n"/>
      <c r="F180" s="34">
        <f>IF(E180="","",IF(E180&gt;=D180,"Sí","No"))</f>
        <v/>
      </c>
      <c r="G180" s="35">
        <f>G179+IF(E180="",0,E180)</f>
        <v/>
      </c>
      <c r="H180" s="36">
        <f>IF(E180="",H179,IF(E180&gt;=D180,H179+1,0))</f>
        <v/>
      </c>
    </row>
    <row r="181">
      <c r="B181" s="30" t="n">
        <v>176</v>
      </c>
      <c r="C181" s="31">
        <f>INICIO!$C$8+175</f>
        <v/>
      </c>
      <c r="D181" s="32">
        <f>INICIO!$C$6</f>
        <v/>
      </c>
      <c r="E181" s="33" t="n"/>
      <c r="F181" s="34">
        <f>IF(E181="","",IF(E181&gt;=D181,"Sí","No"))</f>
        <v/>
      </c>
      <c r="G181" s="35">
        <f>G180+IF(E181="",0,E181)</f>
        <v/>
      </c>
      <c r="H181" s="36">
        <f>IF(E181="",H180,IF(E181&gt;=D181,H180+1,0))</f>
        <v/>
      </c>
    </row>
    <row r="182">
      <c r="B182" s="30" t="n">
        <v>177</v>
      </c>
      <c r="C182" s="31">
        <f>INICIO!$C$8+176</f>
        <v/>
      </c>
      <c r="D182" s="32">
        <f>INICIO!$C$6</f>
        <v/>
      </c>
      <c r="E182" s="33" t="n"/>
      <c r="F182" s="34">
        <f>IF(E182="","",IF(E182&gt;=D182,"Sí","No"))</f>
        <v/>
      </c>
      <c r="G182" s="35">
        <f>G181+IF(E182="",0,E182)</f>
        <v/>
      </c>
      <c r="H182" s="36">
        <f>IF(E182="",H181,IF(E182&gt;=D182,H181+1,0))</f>
        <v/>
      </c>
    </row>
    <row r="183">
      <c r="B183" s="30" t="n">
        <v>178</v>
      </c>
      <c r="C183" s="31">
        <f>INICIO!$C$8+177</f>
        <v/>
      </c>
      <c r="D183" s="32">
        <f>INICIO!$C$6</f>
        <v/>
      </c>
      <c r="E183" s="33" t="n"/>
      <c r="F183" s="34">
        <f>IF(E183="","",IF(E183&gt;=D183,"Sí","No"))</f>
        <v/>
      </c>
      <c r="G183" s="35">
        <f>G182+IF(E183="",0,E183)</f>
        <v/>
      </c>
      <c r="H183" s="36">
        <f>IF(E183="",H182,IF(E183&gt;=D183,H182+1,0))</f>
        <v/>
      </c>
    </row>
    <row r="184">
      <c r="B184" s="30" t="n">
        <v>179</v>
      </c>
      <c r="C184" s="31">
        <f>INICIO!$C$8+178</f>
        <v/>
      </c>
      <c r="D184" s="32">
        <f>INICIO!$C$6</f>
        <v/>
      </c>
      <c r="E184" s="33" t="n"/>
      <c r="F184" s="34">
        <f>IF(E184="","",IF(E184&gt;=D184,"Sí","No"))</f>
        <v/>
      </c>
      <c r="G184" s="35">
        <f>G183+IF(E184="",0,E184)</f>
        <v/>
      </c>
      <c r="H184" s="36">
        <f>IF(E184="",H183,IF(E184&gt;=D184,H183+1,0))</f>
        <v/>
      </c>
    </row>
    <row r="185">
      <c r="B185" s="30" t="n">
        <v>180</v>
      </c>
      <c r="C185" s="31">
        <f>INICIO!$C$8+179</f>
        <v/>
      </c>
      <c r="D185" s="32">
        <f>INICIO!$C$6</f>
        <v/>
      </c>
      <c r="E185" s="33" t="n"/>
      <c r="F185" s="34">
        <f>IF(E185="","",IF(E185&gt;=D185,"Sí","No"))</f>
        <v/>
      </c>
      <c r="G185" s="35">
        <f>G184+IF(E185="",0,E185)</f>
        <v/>
      </c>
      <c r="H185" s="36">
        <f>IF(E185="",H184,IF(E185&gt;=D185,H184+1,0))</f>
        <v/>
      </c>
    </row>
    <row r="186">
      <c r="B186" s="30" t="n">
        <v>181</v>
      </c>
      <c r="C186" s="31">
        <f>INICIO!$C$8+180</f>
        <v/>
      </c>
      <c r="D186" s="32">
        <f>INICIO!$C$6</f>
        <v/>
      </c>
      <c r="E186" s="33" t="n"/>
      <c r="F186" s="34">
        <f>IF(E186="","",IF(E186&gt;=D186,"Sí","No"))</f>
        <v/>
      </c>
      <c r="G186" s="35">
        <f>G185+IF(E186="",0,E186)</f>
        <v/>
      </c>
      <c r="H186" s="36">
        <f>IF(E186="",H185,IF(E186&gt;=D186,H185+1,0))</f>
        <v/>
      </c>
    </row>
    <row r="187">
      <c r="B187" s="30" t="n">
        <v>182</v>
      </c>
      <c r="C187" s="31">
        <f>INICIO!$C$8+181</f>
        <v/>
      </c>
      <c r="D187" s="32">
        <f>INICIO!$C$6</f>
        <v/>
      </c>
      <c r="E187" s="33" t="n"/>
      <c r="F187" s="34">
        <f>IF(E187="","",IF(E187&gt;=D187,"Sí","No"))</f>
        <v/>
      </c>
      <c r="G187" s="35">
        <f>G186+IF(E187="",0,E187)</f>
        <v/>
      </c>
      <c r="H187" s="36">
        <f>IF(E187="",H186,IF(E187&gt;=D187,H186+1,0))</f>
        <v/>
      </c>
    </row>
    <row r="188">
      <c r="B188" s="30" t="n">
        <v>183</v>
      </c>
      <c r="C188" s="31">
        <f>INICIO!$C$8+182</f>
        <v/>
      </c>
      <c r="D188" s="32">
        <f>INICIO!$C$6</f>
        <v/>
      </c>
      <c r="E188" s="33" t="n"/>
      <c r="F188" s="34">
        <f>IF(E188="","",IF(E188&gt;=D188,"Sí","No"))</f>
        <v/>
      </c>
      <c r="G188" s="35">
        <f>G187+IF(E188="",0,E188)</f>
        <v/>
      </c>
      <c r="H188" s="36">
        <f>IF(E188="",H187,IF(E188&gt;=D188,H187+1,0))</f>
        <v/>
      </c>
    </row>
    <row r="189">
      <c r="B189" s="30" t="n">
        <v>184</v>
      </c>
      <c r="C189" s="31">
        <f>INICIO!$C$8+183</f>
        <v/>
      </c>
      <c r="D189" s="32">
        <f>INICIO!$C$6</f>
        <v/>
      </c>
      <c r="E189" s="33" t="n"/>
      <c r="F189" s="34">
        <f>IF(E189="","",IF(E189&gt;=D189,"Sí","No"))</f>
        <v/>
      </c>
      <c r="G189" s="35">
        <f>G188+IF(E189="",0,E189)</f>
        <v/>
      </c>
      <c r="H189" s="36">
        <f>IF(E189="",H188,IF(E189&gt;=D189,H188+1,0))</f>
        <v/>
      </c>
    </row>
    <row r="190">
      <c r="B190" s="30" t="n">
        <v>185</v>
      </c>
      <c r="C190" s="31">
        <f>INICIO!$C$8+184</f>
        <v/>
      </c>
      <c r="D190" s="32">
        <f>INICIO!$C$6</f>
        <v/>
      </c>
      <c r="E190" s="33" t="n"/>
      <c r="F190" s="34">
        <f>IF(E190="","",IF(E190&gt;=D190,"Sí","No"))</f>
        <v/>
      </c>
      <c r="G190" s="35">
        <f>G189+IF(E190="",0,E190)</f>
        <v/>
      </c>
      <c r="H190" s="36">
        <f>IF(E190="",H189,IF(E190&gt;=D190,H189+1,0))</f>
        <v/>
      </c>
    </row>
    <row r="191">
      <c r="B191" s="30" t="n">
        <v>186</v>
      </c>
      <c r="C191" s="31">
        <f>INICIO!$C$8+185</f>
        <v/>
      </c>
      <c r="D191" s="32">
        <f>INICIO!$C$6</f>
        <v/>
      </c>
      <c r="E191" s="33" t="n"/>
      <c r="F191" s="34">
        <f>IF(E191="","",IF(E191&gt;=D191,"Sí","No"))</f>
        <v/>
      </c>
      <c r="G191" s="35">
        <f>G190+IF(E191="",0,E191)</f>
        <v/>
      </c>
      <c r="H191" s="36">
        <f>IF(E191="",H190,IF(E191&gt;=D191,H190+1,0))</f>
        <v/>
      </c>
    </row>
    <row r="192">
      <c r="B192" s="30" t="n">
        <v>187</v>
      </c>
      <c r="C192" s="31">
        <f>INICIO!$C$8+186</f>
        <v/>
      </c>
      <c r="D192" s="32">
        <f>INICIO!$C$6</f>
        <v/>
      </c>
      <c r="E192" s="33" t="n"/>
      <c r="F192" s="34">
        <f>IF(E192="","",IF(E192&gt;=D192,"Sí","No"))</f>
        <v/>
      </c>
      <c r="G192" s="35">
        <f>G191+IF(E192="",0,E192)</f>
        <v/>
      </c>
      <c r="H192" s="36">
        <f>IF(E192="",H191,IF(E192&gt;=D192,H191+1,0))</f>
        <v/>
      </c>
    </row>
    <row r="193">
      <c r="B193" s="30" t="n">
        <v>188</v>
      </c>
      <c r="C193" s="31">
        <f>INICIO!$C$8+187</f>
        <v/>
      </c>
      <c r="D193" s="32">
        <f>INICIO!$C$6</f>
        <v/>
      </c>
      <c r="E193" s="33" t="n"/>
      <c r="F193" s="34">
        <f>IF(E193="","",IF(E193&gt;=D193,"Sí","No"))</f>
        <v/>
      </c>
      <c r="G193" s="35">
        <f>G192+IF(E193="",0,E193)</f>
        <v/>
      </c>
      <c r="H193" s="36">
        <f>IF(E193="",H192,IF(E193&gt;=D193,H192+1,0))</f>
        <v/>
      </c>
    </row>
    <row r="194">
      <c r="B194" s="30" t="n">
        <v>189</v>
      </c>
      <c r="C194" s="31">
        <f>INICIO!$C$8+188</f>
        <v/>
      </c>
      <c r="D194" s="32">
        <f>INICIO!$C$6</f>
        <v/>
      </c>
      <c r="E194" s="33" t="n"/>
      <c r="F194" s="34">
        <f>IF(E194="","",IF(E194&gt;=D194,"Sí","No"))</f>
        <v/>
      </c>
      <c r="G194" s="35">
        <f>G193+IF(E194="",0,E194)</f>
        <v/>
      </c>
      <c r="H194" s="36">
        <f>IF(E194="",H193,IF(E194&gt;=D194,H193+1,0))</f>
        <v/>
      </c>
    </row>
    <row r="195">
      <c r="B195" s="30" t="n">
        <v>190</v>
      </c>
      <c r="C195" s="31">
        <f>INICIO!$C$8+189</f>
        <v/>
      </c>
      <c r="D195" s="32">
        <f>INICIO!$C$6</f>
        <v/>
      </c>
      <c r="E195" s="33" t="n"/>
      <c r="F195" s="34">
        <f>IF(E195="","",IF(E195&gt;=D195,"Sí","No"))</f>
        <v/>
      </c>
      <c r="G195" s="35">
        <f>G194+IF(E195="",0,E195)</f>
        <v/>
      </c>
      <c r="H195" s="36">
        <f>IF(E195="",H194,IF(E195&gt;=D195,H194+1,0))</f>
        <v/>
      </c>
    </row>
    <row r="196">
      <c r="B196" s="30" t="n">
        <v>191</v>
      </c>
      <c r="C196" s="31">
        <f>INICIO!$C$8+190</f>
        <v/>
      </c>
      <c r="D196" s="32">
        <f>INICIO!$C$6</f>
        <v/>
      </c>
      <c r="E196" s="33" t="n"/>
      <c r="F196" s="34">
        <f>IF(E196="","",IF(E196&gt;=D196,"Sí","No"))</f>
        <v/>
      </c>
      <c r="G196" s="35">
        <f>G195+IF(E196="",0,E196)</f>
        <v/>
      </c>
      <c r="H196" s="36">
        <f>IF(E196="",H195,IF(E196&gt;=D196,H195+1,0))</f>
        <v/>
      </c>
    </row>
    <row r="197">
      <c r="B197" s="30" t="n">
        <v>192</v>
      </c>
      <c r="C197" s="31">
        <f>INICIO!$C$8+191</f>
        <v/>
      </c>
      <c r="D197" s="32">
        <f>INICIO!$C$6</f>
        <v/>
      </c>
      <c r="E197" s="33" t="n"/>
      <c r="F197" s="34">
        <f>IF(E197="","",IF(E197&gt;=D197,"Sí","No"))</f>
        <v/>
      </c>
      <c r="G197" s="35">
        <f>G196+IF(E197="",0,E197)</f>
        <v/>
      </c>
      <c r="H197" s="36">
        <f>IF(E197="",H196,IF(E197&gt;=D197,H196+1,0))</f>
        <v/>
      </c>
    </row>
    <row r="198">
      <c r="B198" s="30" t="n">
        <v>193</v>
      </c>
      <c r="C198" s="31">
        <f>INICIO!$C$8+192</f>
        <v/>
      </c>
      <c r="D198" s="32">
        <f>INICIO!$C$6</f>
        <v/>
      </c>
      <c r="E198" s="33" t="n"/>
      <c r="F198" s="34">
        <f>IF(E198="","",IF(E198&gt;=D198,"Sí","No"))</f>
        <v/>
      </c>
      <c r="G198" s="35">
        <f>G197+IF(E198="",0,E198)</f>
        <v/>
      </c>
      <c r="H198" s="36">
        <f>IF(E198="",H197,IF(E198&gt;=D198,H197+1,0))</f>
        <v/>
      </c>
    </row>
    <row r="199">
      <c r="B199" s="30" t="n">
        <v>194</v>
      </c>
      <c r="C199" s="31">
        <f>INICIO!$C$8+193</f>
        <v/>
      </c>
      <c r="D199" s="32">
        <f>INICIO!$C$6</f>
        <v/>
      </c>
      <c r="E199" s="33" t="n"/>
      <c r="F199" s="34">
        <f>IF(E199="","",IF(E199&gt;=D199,"Sí","No"))</f>
        <v/>
      </c>
      <c r="G199" s="35">
        <f>G198+IF(E199="",0,E199)</f>
        <v/>
      </c>
      <c r="H199" s="36">
        <f>IF(E199="",H198,IF(E199&gt;=D199,H198+1,0))</f>
        <v/>
      </c>
    </row>
    <row r="200">
      <c r="B200" s="30" t="n">
        <v>195</v>
      </c>
      <c r="C200" s="31">
        <f>INICIO!$C$8+194</f>
        <v/>
      </c>
      <c r="D200" s="32">
        <f>INICIO!$C$6</f>
        <v/>
      </c>
      <c r="E200" s="33" t="n"/>
      <c r="F200" s="34">
        <f>IF(E200="","",IF(E200&gt;=D200,"Sí","No"))</f>
        <v/>
      </c>
      <c r="G200" s="35">
        <f>G199+IF(E200="",0,E200)</f>
        <v/>
      </c>
      <c r="H200" s="36">
        <f>IF(E200="",H199,IF(E200&gt;=D200,H199+1,0))</f>
        <v/>
      </c>
    </row>
    <row r="201">
      <c r="B201" s="30" t="n">
        <v>196</v>
      </c>
      <c r="C201" s="31">
        <f>INICIO!$C$8+195</f>
        <v/>
      </c>
      <c r="D201" s="32">
        <f>INICIO!$C$6</f>
        <v/>
      </c>
      <c r="E201" s="33" t="n"/>
      <c r="F201" s="34">
        <f>IF(E201="","",IF(E201&gt;=D201,"Sí","No"))</f>
        <v/>
      </c>
      <c r="G201" s="35">
        <f>G200+IF(E201="",0,E201)</f>
        <v/>
      </c>
      <c r="H201" s="36">
        <f>IF(E201="",H200,IF(E201&gt;=D201,H200+1,0))</f>
        <v/>
      </c>
    </row>
    <row r="202">
      <c r="B202" s="30" t="n">
        <v>197</v>
      </c>
      <c r="C202" s="31">
        <f>INICIO!$C$8+196</f>
        <v/>
      </c>
      <c r="D202" s="32">
        <f>INICIO!$C$6</f>
        <v/>
      </c>
      <c r="E202" s="33" t="n"/>
      <c r="F202" s="34">
        <f>IF(E202="","",IF(E202&gt;=D202,"Sí","No"))</f>
        <v/>
      </c>
      <c r="G202" s="35">
        <f>G201+IF(E202="",0,E202)</f>
        <v/>
      </c>
      <c r="H202" s="36">
        <f>IF(E202="",H201,IF(E202&gt;=D202,H201+1,0))</f>
        <v/>
      </c>
    </row>
    <row r="203">
      <c r="B203" s="30" t="n">
        <v>198</v>
      </c>
      <c r="C203" s="31">
        <f>INICIO!$C$8+197</f>
        <v/>
      </c>
      <c r="D203" s="32">
        <f>INICIO!$C$6</f>
        <v/>
      </c>
      <c r="E203" s="33" t="n"/>
      <c r="F203" s="34">
        <f>IF(E203="","",IF(E203&gt;=D203,"Sí","No"))</f>
        <v/>
      </c>
      <c r="G203" s="35">
        <f>G202+IF(E203="",0,E203)</f>
        <v/>
      </c>
      <c r="H203" s="36">
        <f>IF(E203="",H202,IF(E203&gt;=D203,H202+1,0))</f>
        <v/>
      </c>
    </row>
    <row r="204">
      <c r="B204" s="30" t="n">
        <v>199</v>
      </c>
      <c r="C204" s="31">
        <f>INICIO!$C$8+198</f>
        <v/>
      </c>
      <c r="D204" s="32">
        <f>INICIO!$C$6</f>
        <v/>
      </c>
      <c r="E204" s="33" t="n"/>
      <c r="F204" s="34">
        <f>IF(E204="","",IF(E204&gt;=D204,"Sí","No"))</f>
        <v/>
      </c>
      <c r="G204" s="35">
        <f>G203+IF(E204="",0,E204)</f>
        <v/>
      </c>
      <c r="H204" s="36">
        <f>IF(E204="",H203,IF(E204&gt;=D204,H203+1,0))</f>
        <v/>
      </c>
    </row>
    <row r="205">
      <c r="B205" s="30" t="n">
        <v>200</v>
      </c>
      <c r="C205" s="31">
        <f>INICIO!$C$8+199</f>
        <v/>
      </c>
      <c r="D205" s="32">
        <f>INICIO!$C$6</f>
        <v/>
      </c>
      <c r="E205" s="33" t="n"/>
      <c r="F205" s="34">
        <f>IF(E205="","",IF(E205&gt;=D205,"Sí","No"))</f>
        <v/>
      </c>
      <c r="G205" s="35">
        <f>G204+IF(E205="",0,E205)</f>
        <v/>
      </c>
      <c r="H205" s="36">
        <f>IF(E205="",H204,IF(E205&gt;=D205,H204+1,0))</f>
        <v/>
      </c>
    </row>
    <row r="206">
      <c r="B206" s="30" t="n">
        <v>201</v>
      </c>
      <c r="C206" s="31">
        <f>INICIO!$C$8+200</f>
        <v/>
      </c>
      <c r="D206" s="32">
        <f>INICIO!$C$6</f>
        <v/>
      </c>
      <c r="E206" s="33" t="n"/>
      <c r="F206" s="34">
        <f>IF(E206="","",IF(E206&gt;=D206,"Sí","No"))</f>
        <v/>
      </c>
      <c r="G206" s="35">
        <f>G205+IF(E206="",0,E206)</f>
        <v/>
      </c>
      <c r="H206" s="36">
        <f>IF(E206="",H205,IF(E206&gt;=D206,H205+1,0))</f>
        <v/>
      </c>
    </row>
    <row r="207">
      <c r="B207" s="30" t="n">
        <v>202</v>
      </c>
      <c r="C207" s="31">
        <f>INICIO!$C$8+201</f>
        <v/>
      </c>
      <c r="D207" s="32">
        <f>INICIO!$C$6</f>
        <v/>
      </c>
      <c r="E207" s="33" t="n"/>
      <c r="F207" s="34">
        <f>IF(E207="","",IF(E207&gt;=D207,"Sí","No"))</f>
        <v/>
      </c>
      <c r="G207" s="35">
        <f>G206+IF(E207="",0,E207)</f>
        <v/>
      </c>
      <c r="H207" s="36">
        <f>IF(E207="",H206,IF(E207&gt;=D207,H206+1,0))</f>
        <v/>
      </c>
    </row>
    <row r="208">
      <c r="B208" s="30" t="n">
        <v>203</v>
      </c>
      <c r="C208" s="31">
        <f>INICIO!$C$8+202</f>
        <v/>
      </c>
      <c r="D208" s="32">
        <f>INICIO!$C$6</f>
        <v/>
      </c>
      <c r="E208" s="33" t="n"/>
      <c r="F208" s="34">
        <f>IF(E208="","",IF(E208&gt;=D208,"Sí","No"))</f>
        <v/>
      </c>
      <c r="G208" s="35">
        <f>G207+IF(E208="",0,E208)</f>
        <v/>
      </c>
      <c r="H208" s="36">
        <f>IF(E208="",H207,IF(E208&gt;=D208,H207+1,0))</f>
        <v/>
      </c>
    </row>
    <row r="209">
      <c r="B209" s="30" t="n">
        <v>204</v>
      </c>
      <c r="C209" s="31">
        <f>INICIO!$C$8+203</f>
        <v/>
      </c>
      <c r="D209" s="32">
        <f>INICIO!$C$6</f>
        <v/>
      </c>
      <c r="E209" s="33" t="n"/>
      <c r="F209" s="34">
        <f>IF(E209="","",IF(E209&gt;=D209,"Sí","No"))</f>
        <v/>
      </c>
      <c r="G209" s="35">
        <f>G208+IF(E209="",0,E209)</f>
        <v/>
      </c>
      <c r="H209" s="36">
        <f>IF(E209="",H208,IF(E209&gt;=D209,H208+1,0))</f>
        <v/>
      </c>
    </row>
    <row r="210">
      <c r="B210" s="30" t="n">
        <v>205</v>
      </c>
      <c r="C210" s="31">
        <f>INICIO!$C$8+204</f>
        <v/>
      </c>
      <c r="D210" s="32">
        <f>INICIO!$C$6</f>
        <v/>
      </c>
      <c r="E210" s="33" t="n"/>
      <c r="F210" s="34">
        <f>IF(E210="","",IF(E210&gt;=D210,"Sí","No"))</f>
        <v/>
      </c>
      <c r="G210" s="35">
        <f>G209+IF(E210="",0,E210)</f>
        <v/>
      </c>
      <c r="H210" s="36">
        <f>IF(E210="",H209,IF(E210&gt;=D210,H209+1,0))</f>
        <v/>
      </c>
    </row>
    <row r="211">
      <c r="B211" s="30" t="n">
        <v>206</v>
      </c>
      <c r="C211" s="31">
        <f>INICIO!$C$8+205</f>
        <v/>
      </c>
      <c r="D211" s="32">
        <f>INICIO!$C$6</f>
        <v/>
      </c>
      <c r="E211" s="33" t="n"/>
      <c r="F211" s="34">
        <f>IF(E211="","",IF(E211&gt;=D211,"Sí","No"))</f>
        <v/>
      </c>
      <c r="G211" s="35">
        <f>G210+IF(E211="",0,E211)</f>
        <v/>
      </c>
      <c r="H211" s="36">
        <f>IF(E211="",H210,IF(E211&gt;=D211,H210+1,0))</f>
        <v/>
      </c>
    </row>
    <row r="212">
      <c r="B212" s="30" t="n">
        <v>207</v>
      </c>
      <c r="C212" s="31">
        <f>INICIO!$C$8+206</f>
        <v/>
      </c>
      <c r="D212" s="32">
        <f>INICIO!$C$6</f>
        <v/>
      </c>
      <c r="E212" s="33" t="n"/>
      <c r="F212" s="34">
        <f>IF(E212="","",IF(E212&gt;=D212,"Sí","No"))</f>
        <v/>
      </c>
      <c r="G212" s="35">
        <f>G211+IF(E212="",0,E212)</f>
        <v/>
      </c>
      <c r="H212" s="36">
        <f>IF(E212="",H211,IF(E212&gt;=D212,H211+1,0))</f>
        <v/>
      </c>
    </row>
    <row r="213">
      <c r="B213" s="30" t="n">
        <v>208</v>
      </c>
      <c r="C213" s="31">
        <f>INICIO!$C$8+207</f>
        <v/>
      </c>
      <c r="D213" s="32">
        <f>INICIO!$C$6</f>
        <v/>
      </c>
      <c r="E213" s="33" t="n"/>
      <c r="F213" s="34">
        <f>IF(E213="","",IF(E213&gt;=D213,"Sí","No"))</f>
        <v/>
      </c>
      <c r="G213" s="35">
        <f>G212+IF(E213="",0,E213)</f>
        <v/>
      </c>
      <c r="H213" s="36">
        <f>IF(E213="",H212,IF(E213&gt;=D213,H212+1,0))</f>
        <v/>
      </c>
    </row>
    <row r="214">
      <c r="B214" s="30" t="n">
        <v>209</v>
      </c>
      <c r="C214" s="31">
        <f>INICIO!$C$8+208</f>
        <v/>
      </c>
      <c r="D214" s="32">
        <f>INICIO!$C$6</f>
        <v/>
      </c>
      <c r="E214" s="33" t="n"/>
      <c r="F214" s="34">
        <f>IF(E214="","",IF(E214&gt;=D214,"Sí","No"))</f>
        <v/>
      </c>
      <c r="G214" s="35">
        <f>G213+IF(E214="",0,E214)</f>
        <v/>
      </c>
      <c r="H214" s="36">
        <f>IF(E214="",H213,IF(E214&gt;=D214,H213+1,0))</f>
        <v/>
      </c>
    </row>
    <row r="215">
      <c r="B215" s="30" t="n">
        <v>210</v>
      </c>
      <c r="C215" s="31">
        <f>INICIO!$C$8+209</f>
        <v/>
      </c>
      <c r="D215" s="32">
        <f>INICIO!$C$6</f>
        <v/>
      </c>
      <c r="E215" s="33" t="n"/>
      <c r="F215" s="34">
        <f>IF(E215="","",IF(E215&gt;=D215,"Sí","No"))</f>
        <v/>
      </c>
      <c r="G215" s="35">
        <f>G214+IF(E215="",0,E215)</f>
        <v/>
      </c>
      <c r="H215" s="36">
        <f>IF(E215="",H214,IF(E215&gt;=D215,H214+1,0))</f>
        <v/>
      </c>
    </row>
    <row r="216">
      <c r="B216" s="30" t="n">
        <v>211</v>
      </c>
      <c r="C216" s="31">
        <f>INICIO!$C$8+210</f>
        <v/>
      </c>
      <c r="D216" s="32">
        <f>INICIO!$C$6</f>
        <v/>
      </c>
      <c r="E216" s="33" t="n"/>
      <c r="F216" s="34">
        <f>IF(E216="","",IF(E216&gt;=D216,"Sí","No"))</f>
        <v/>
      </c>
      <c r="G216" s="35">
        <f>G215+IF(E216="",0,E216)</f>
        <v/>
      </c>
      <c r="H216" s="36">
        <f>IF(E216="",H215,IF(E216&gt;=D216,H215+1,0))</f>
        <v/>
      </c>
    </row>
    <row r="217">
      <c r="B217" s="30" t="n">
        <v>212</v>
      </c>
      <c r="C217" s="31">
        <f>INICIO!$C$8+211</f>
        <v/>
      </c>
      <c r="D217" s="32">
        <f>INICIO!$C$6</f>
        <v/>
      </c>
      <c r="E217" s="33" t="n"/>
      <c r="F217" s="34">
        <f>IF(E217="","",IF(E217&gt;=D217,"Sí","No"))</f>
        <v/>
      </c>
      <c r="G217" s="35">
        <f>G216+IF(E217="",0,E217)</f>
        <v/>
      </c>
      <c r="H217" s="36">
        <f>IF(E217="",H216,IF(E217&gt;=D217,H216+1,0))</f>
        <v/>
      </c>
    </row>
    <row r="218">
      <c r="B218" s="30" t="n">
        <v>213</v>
      </c>
      <c r="C218" s="31">
        <f>INICIO!$C$8+212</f>
        <v/>
      </c>
      <c r="D218" s="32">
        <f>INICIO!$C$6</f>
        <v/>
      </c>
      <c r="E218" s="33" t="n"/>
      <c r="F218" s="34">
        <f>IF(E218="","",IF(E218&gt;=D218,"Sí","No"))</f>
        <v/>
      </c>
      <c r="G218" s="35">
        <f>G217+IF(E218="",0,E218)</f>
        <v/>
      </c>
      <c r="H218" s="36">
        <f>IF(E218="",H217,IF(E218&gt;=D218,H217+1,0))</f>
        <v/>
      </c>
    </row>
    <row r="219">
      <c r="B219" s="30" t="n">
        <v>214</v>
      </c>
      <c r="C219" s="31">
        <f>INICIO!$C$8+213</f>
        <v/>
      </c>
      <c r="D219" s="32">
        <f>INICIO!$C$6</f>
        <v/>
      </c>
      <c r="E219" s="33" t="n"/>
      <c r="F219" s="34">
        <f>IF(E219="","",IF(E219&gt;=D219,"Sí","No"))</f>
        <v/>
      </c>
      <c r="G219" s="35">
        <f>G218+IF(E219="",0,E219)</f>
        <v/>
      </c>
      <c r="H219" s="36">
        <f>IF(E219="",H218,IF(E219&gt;=D219,H218+1,0))</f>
        <v/>
      </c>
    </row>
    <row r="220">
      <c r="B220" s="30" t="n">
        <v>215</v>
      </c>
      <c r="C220" s="31">
        <f>INICIO!$C$8+214</f>
        <v/>
      </c>
      <c r="D220" s="32">
        <f>INICIO!$C$6</f>
        <v/>
      </c>
      <c r="E220" s="33" t="n"/>
      <c r="F220" s="34">
        <f>IF(E220="","",IF(E220&gt;=D220,"Sí","No"))</f>
        <v/>
      </c>
      <c r="G220" s="35">
        <f>G219+IF(E220="",0,E220)</f>
        <v/>
      </c>
      <c r="H220" s="36">
        <f>IF(E220="",H219,IF(E220&gt;=D220,H219+1,0))</f>
        <v/>
      </c>
    </row>
    <row r="221">
      <c r="B221" s="30" t="n">
        <v>216</v>
      </c>
      <c r="C221" s="31">
        <f>INICIO!$C$8+215</f>
        <v/>
      </c>
      <c r="D221" s="32">
        <f>INICIO!$C$6</f>
        <v/>
      </c>
      <c r="E221" s="33" t="n"/>
      <c r="F221" s="34">
        <f>IF(E221="","",IF(E221&gt;=D221,"Sí","No"))</f>
        <v/>
      </c>
      <c r="G221" s="35">
        <f>G220+IF(E221="",0,E221)</f>
        <v/>
      </c>
      <c r="H221" s="36">
        <f>IF(E221="",H220,IF(E221&gt;=D221,H220+1,0))</f>
        <v/>
      </c>
    </row>
    <row r="222">
      <c r="B222" s="30" t="n">
        <v>217</v>
      </c>
      <c r="C222" s="31">
        <f>INICIO!$C$8+216</f>
        <v/>
      </c>
      <c r="D222" s="32">
        <f>INICIO!$C$6</f>
        <v/>
      </c>
      <c r="E222" s="33" t="n"/>
      <c r="F222" s="34">
        <f>IF(E222="","",IF(E222&gt;=D222,"Sí","No"))</f>
        <v/>
      </c>
      <c r="G222" s="35">
        <f>G221+IF(E222="",0,E222)</f>
        <v/>
      </c>
      <c r="H222" s="36">
        <f>IF(E222="",H221,IF(E222&gt;=D222,H221+1,0))</f>
        <v/>
      </c>
    </row>
    <row r="223">
      <c r="B223" s="30" t="n">
        <v>218</v>
      </c>
      <c r="C223" s="31">
        <f>INICIO!$C$8+217</f>
        <v/>
      </c>
      <c r="D223" s="32">
        <f>INICIO!$C$6</f>
        <v/>
      </c>
      <c r="E223" s="33" t="n"/>
      <c r="F223" s="34">
        <f>IF(E223="","",IF(E223&gt;=D223,"Sí","No"))</f>
        <v/>
      </c>
      <c r="G223" s="35">
        <f>G222+IF(E223="",0,E223)</f>
        <v/>
      </c>
      <c r="H223" s="36">
        <f>IF(E223="",H222,IF(E223&gt;=D223,H222+1,0))</f>
        <v/>
      </c>
    </row>
    <row r="224">
      <c r="B224" s="30" t="n">
        <v>219</v>
      </c>
      <c r="C224" s="31">
        <f>INICIO!$C$8+218</f>
        <v/>
      </c>
      <c r="D224" s="32">
        <f>INICIO!$C$6</f>
        <v/>
      </c>
      <c r="E224" s="33" t="n"/>
      <c r="F224" s="34">
        <f>IF(E224="","",IF(E224&gt;=D224,"Sí","No"))</f>
        <v/>
      </c>
      <c r="G224" s="35">
        <f>G223+IF(E224="",0,E224)</f>
        <v/>
      </c>
      <c r="H224" s="36">
        <f>IF(E224="",H223,IF(E224&gt;=D224,H223+1,0))</f>
        <v/>
      </c>
    </row>
    <row r="225">
      <c r="B225" s="30" t="n">
        <v>220</v>
      </c>
      <c r="C225" s="31">
        <f>INICIO!$C$8+219</f>
        <v/>
      </c>
      <c r="D225" s="32">
        <f>INICIO!$C$6</f>
        <v/>
      </c>
      <c r="E225" s="33" t="n"/>
      <c r="F225" s="34">
        <f>IF(E225="","",IF(E225&gt;=D225,"Sí","No"))</f>
        <v/>
      </c>
      <c r="G225" s="35">
        <f>G224+IF(E225="",0,E225)</f>
        <v/>
      </c>
      <c r="H225" s="36">
        <f>IF(E225="",H224,IF(E225&gt;=D225,H224+1,0))</f>
        <v/>
      </c>
    </row>
    <row r="226">
      <c r="B226" s="30" t="n">
        <v>221</v>
      </c>
      <c r="C226" s="31">
        <f>INICIO!$C$8+220</f>
        <v/>
      </c>
      <c r="D226" s="32">
        <f>INICIO!$C$6</f>
        <v/>
      </c>
      <c r="E226" s="33" t="n"/>
      <c r="F226" s="34">
        <f>IF(E226="","",IF(E226&gt;=D226,"Sí","No"))</f>
        <v/>
      </c>
      <c r="G226" s="35">
        <f>G225+IF(E226="",0,E226)</f>
        <v/>
      </c>
      <c r="H226" s="36">
        <f>IF(E226="",H225,IF(E226&gt;=D226,H225+1,0))</f>
        <v/>
      </c>
    </row>
    <row r="227">
      <c r="B227" s="30" t="n">
        <v>222</v>
      </c>
      <c r="C227" s="31">
        <f>INICIO!$C$8+221</f>
        <v/>
      </c>
      <c r="D227" s="32">
        <f>INICIO!$C$6</f>
        <v/>
      </c>
      <c r="E227" s="33" t="n"/>
      <c r="F227" s="34">
        <f>IF(E227="","",IF(E227&gt;=D227,"Sí","No"))</f>
        <v/>
      </c>
      <c r="G227" s="35">
        <f>G226+IF(E227="",0,E227)</f>
        <v/>
      </c>
      <c r="H227" s="36">
        <f>IF(E227="",H226,IF(E227&gt;=D227,H226+1,0))</f>
        <v/>
      </c>
    </row>
    <row r="228">
      <c r="B228" s="30" t="n">
        <v>223</v>
      </c>
      <c r="C228" s="31">
        <f>INICIO!$C$8+222</f>
        <v/>
      </c>
      <c r="D228" s="32">
        <f>INICIO!$C$6</f>
        <v/>
      </c>
      <c r="E228" s="33" t="n"/>
      <c r="F228" s="34">
        <f>IF(E228="","",IF(E228&gt;=D228,"Sí","No"))</f>
        <v/>
      </c>
      <c r="G228" s="35">
        <f>G227+IF(E228="",0,E228)</f>
        <v/>
      </c>
      <c r="H228" s="36">
        <f>IF(E228="",H227,IF(E228&gt;=D228,H227+1,0))</f>
        <v/>
      </c>
    </row>
    <row r="229">
      <c r="B229" s="30" t="n">
        <v>224</v>
      </c>
      <c r="C229" s="31">
        <f>INICIO!$C$8+223</f>
        <v/>
      </c>
      <c r="D229" s="32">
        <f>INICIO!$C$6</f>
        <v/>
      </c>
      <c r="E229" s="33" t="n"/>
      <c r="F229" s="34">
        <f>IF(E229="","",IF(E229&gt;=D229,"Sí","No"))</f>
        <v/>
      </c>
      <c r="G229" s="35">
        <f>G228+IF(E229="",0,E229)</f>
        <v/>
      </c>
      <c r="H229" s="36">
        <f>IF(E229="",H228,IF(E229&gt;=D229,H228+1,0))</f>
        <v/>
      </c>
    </row>
    <row r="230">
      <c r="B230" s="30" t="n">
        <v>225</v>
      </c>
      <c r="C230" s="31">
        <f>INICIO!$C$8+224</f>
        <v/>
      </c>
      <c r="D230" s="32">
        <f>INICIO!$C$6</f>
        <v/>
      </c>
      <c r="E230" s="33" t="n"/>
      <c r="F230" s="34">
        <f>IF(E230="","",IF(E230&gt;=D230,"Sí","No"))</f>
        <v/>
      </c>
      <c r="G230" s="35">
        <f>G229+IF(E230="",0,E230)</f>
        <v/>
      </c>
      <c r="H230" s="36">
        <f>IF(E230="",H229,IF(E230&gt;=D230,H229+1,0))</f>
        <v/>
      </c>
    </row>
    <row r="231">
      <c r="B231" s="30" t="n">
        <v>226</v>
      </c>
      <c r="C231" s="31">
        <f>INICIO!$C$8+225</f>
        <v/>
      </c>
      <c r="D231" s="32">
        <f>INICIO!$C$6</f>
        <v/>
      </c>
      <c r="E231" s="33" t="n"/>
      <c r="F231" s="34">
        <f>IF(E231="","",IF(E231&gt;=D231,"Sí","No"))</f>
        <v/>
      </c>
      <c r="G231" s="35">
        <f>G230+IF(E231="",0,E231)</f>
        <v/>
      </c>
      <c r="H231" s="36">
        <f>IF(E231="",H230,IF(E231&gt;=D231,H230+1,0))</f>
        <v/>
      </c>
    </row>
    <row r="232">
      <c r="B232" s="30" t="n">
        <v>227</v>
      </c>
      <c r="C232" s="31">
        <f>INICIO!$C$8+226</f>
        <v/>
      </c>
      <c r="D232" s="32">
        <f>INICIO!$C$6</f>
        <v/>
      </c>
      <c r="E232" s="33" t="n"/>
      <c r="F232" s="34">
        <f>IF(E232="","",IF(E232&gt;=D232,"Sí","No"))</f>
        <v/>
      </c>
      <c r="G232" s="35">
        <f>G231+IF(E232="",0,E232)</f>
        <v/>
      </c>
      <c r="H232" s="36">
        <f>IF(E232="",H231,IF(E232&gt;=D232,H231+1,0))</f>
        <v/>
      </c>
    </row>
    <row r="233">
      <c r="B233" s="30" t="n">
        <v>228</v>
      </c>
      <c r="C233" s="31">
        <f>INICIO!$C$8+227</f>
        <v/>
      </c>
      <c r="D233" s="32">
        <f>INICIO!$C$6</f>
        <v/>
      </c>
      <c r="E233" s="33" t="n"/>
      <c r="F233" s="34">
        <f>IF(E233="","",IF(E233&gt;=D233,"Sí","No"))</f>
        <v/>
      </c>
      <c r="G233" s="35">
        <f>G232+IF(E233="",0,E233)</f>
        <v/>
      </c>
      <c r="H233" s="36">
        <f>IF(E233="",H232,IF(E233&gt;=D233,H232+1,0))</f>
        <v/>
      </c>
    </row>
    <row r="234">
      <c r="B234" s="30" t="n">
        <v>229</v>
      </c>
      <c r="C234" s="31">
        <f>INICIO!$C$8+228</f>
        <v/>
      </c>
      <c r="D234" s="32">
        <f>INICIO!$C$6</f>
        <v/>
      </c>
      <c r="E234" s="33" t="n"/>
      <c r="F234" s="34">
        <f>IF(E234="","",IF(E234&gt;=D234,"Sí","No"))</f>
        <v/>
      </c>
      <c r="G234" s="35">
        <f>G233+IF(E234="",0,E234)</f>
        <v/>
      </c>
      <c r="H234" s="36">
        <f>IF(E234="",H233,IF(E234&gt;=D234,H233+1,0))</f>
        <v/>
      </c>
    </row>
    <row r="235">
      <c r="B235" s="30" t="n">
        <v>230</v>
      </c>
      <c r="C235" s="31">
        <f>INICIO!$C$8+229</f>
        <v/>
      </c>
      <c r="D235" s="32">
        <f>INICIO!$C$6</f>
        <v/>
      </c>
      <c r="E235" s="33" t="n"/>
      <c r="F235" s="34">
        <f>IF(E235="","",IF(E235&gt;=D235,"Sí","No"))</f>
        <v/>
      </c>
      <c r="G235" s="35">
        <f>G234+IF(E235="",0,E235)</f>
        <v/>
      </c>
      <c r="H235" s="36">
        <f>IF(E235="",H234,IF(E235&gt;=D235,H234+1,0))</f>
        <v/>
      </c>
    </row>
    <row r="236">
      <c r="B236" s="30" t="n">
        <v>231</v>
      </c>
      <c r="C236" s="31">
        <f>INICIO!$C$8+230</f>
        <v/>
      </c>
      <c r="D236" s="32">
        <f>INICIO!$C$6</f>
        <v/>
      </c>
      <c r="E236" s="33" t="n"/>
      <c r="F236" s="34">
        <f>IF(E236="","",IF(E236&gt;=D236,"Sí","No"))</f>
        <v/>
      </c>
      <c r="G236" s="35">
        <f>G235+IF(E236="",0,E236)</f>
        <v/>
      </c>
      <c r="H236" s="36">
        <f>IF(E236="",H235,IF(E236&gt;=D236,H235+1,0))</f>
        <v/>
      </c>
    </row>
    <row r="237">
      <c r="B237" s="30" t="n">
        <v>232</v>
      </c>
      <c r="C237" s="31">
        <f>INICIO!$C$8+231</f>
        <v/>
      </c>
      <c r="D237" s="32">
        <f>INICIO!$C$6</f>
        <v/>
      </c>
      <c r="E237" s="33" t="n"/>
      <c r="F237" s="34">
        <f>IF(E237="","",IF(E237&gt;=D237,"Sí","No"))</f>
        <v/>
      </c>
      <c r="G237" s="35">
        <f>G236+IF(E237="",0,E237)</f>
        <v/>
      </c>
      <c r="H237" s="36">
        <f>IF(E237="",H236,IF(E237&gt;=D237,H236+1,0))</f>
        <v/>
      </c>
    </row>
    <row r="238">
      <c r="B238" s="30" t="n">
        <v>233</v>
      </c>
      <c r="C238" s="31">
        <f>INICIO!$C$8+232</f>
        <v/>
      </c>
      <c r="D238" s="32">
        <f>INICIO!$C$6</f>
        <v/>
      </c>
      <c r="E238" s="33" t="n"/>
      <c r="F238" s="34">
        <f>IF(E238="","",IF(E238&gt;=D238,"Sí","No"))</f>
        <v/>
      </c>
      <c r="G238" s="35">
        <f>G237+IF(E238="",0,E238)</f>
        <v/>
      </c>
      <c r="H238" s="36">
        <f>IF(E238="",H237,IF(E238&gt;=D238,H237+1,0))</f>
        <v/>
      </c>
    </row>
    <row r="239">
      <c r="B239" s="30" t="n">
        <v>234</v>
      </c>
      <c r="C239" s="31">
        <f>INICIO!$C$8+233</f>
        <v/>
      </c>
      <c r="D239" s="32">
        <f>INICIO!$C$6</f>
        <v/>
      </c>
      <c r="E239" s="33" t="n"/>
      <c r="F239" s="34">
        <f>IF(E239="","",IF(E239&gt;=D239,"Sí","No"))</f>
        <v/>
      </c>
      <c r="G239" s="35">
        <f>G238+IF(E239="",0,E239)</f>
        <v/>
      </c>
      <c r="H239" s="36">
        <f>IF(E239="",H238,IF(E239&gt;=D239,H238+1,0))</f>
        <v/>
      </c>
    </row>
    <row r="240">
      <c r="B240" s="30" t="n">
        <v>235</v>
      </c>
      <c r="C240" s="31">
        <f>INICIO!$C$8+234</f>
        <v/>
      </c>
      <c r="D240" s="32">
        <f>INICIO!$C$6</f>
        <v/>
      </c>
      <c r="E240" s="33" t="n"/>
      <c r="F240" s="34">
        <f>IF(E240="","",IF(E240&gt;=D240,"Sí","No"))</f>
        <v/>
      </c>
      <c r="G240" s="35">
        <f>G239+IF(E240="",0,E240)</f>
        <v/>
      </c>
      <c r="H240" s="36">
        <f>IF(E240="",H239,IF(E240&gt;=D240,H239+1,0))</f>
        <v/>
      </c>
    </row>
    <row r="241">
      <c r="B241" s="30" t="n">
        <v>236</v>
      </c>
      <c r="C241" s="31">
        <f>INICIO!$C$8+235</f>
        <v/>
      </c>
      <c r="D241" s="32">
        <f>INICIO!$C$6</f>
        <v/>
      </c>
      <c r="E241" s="33" t="n"/>
      <c r="F241" s="34">
        <f>IF(E241="","",IF(E241&gt;=D241,"Sí","No"))</f>
        <v/>
      </c>
      <c r="G241" s="35">
        <f>G240+IF(E241="",0,E241)</f>
        <v/>
      </c>
      <c r="H241" s="36">
        <f>IF(E241="",H240,IF(E241&gt;=D241,H240+1,0))</f>
        <v/>
      </c>
    </row>
    <row r="242">
      <c r="B242" s="30" t="n">
        <v>237</v>
      </c>
      <c r="C242" s="31">
        <f>INICIO!$C$8+236</f>
        <v/>
      </c>
      <c r="D242" s="32">
        <f>INICIO!$C$6</f>
        <v/>
      </c>
      <c r="E242" s="33" t="n"/>
      <c r="F242" s="34">
        <f>IF(E242="","",IF(E242&gt;=D242,"Sí","No"))</f>
        <v/>
      </c>
      <c r="G242" s="35">
        <f>G241+IF(E242="",0,E242)</f>
        <v/>
      </c>
      <c r="H242" s="36">
        <f>IF(E242="",H241,IF(E242&gt;=D242,H241+1,0))</f>
        <v/>
      </c>
    </row>
    <row r="243">
      <c r="B243" s="30" t="n">
        <v>238</v>
      </c>
      <c r="C243" s="31">
        <f>INICIO!$C$8+237</f>
        <v/>
      </c>
      <c r="D243" s="32">
        <f>INICIO!$C$6</f>
        <v/>
      </c>
      <c r="E243" s="33" t="n"/>
      <c r="F243" s="34">
        <f>IF(E243="","",IF(E243&gt;=D243,"Sí","No"))</f>
        <v/>
      </c>
      <c r="G243" s="35">
        <f>G242+IF(E243="",0,E243)</f>
        <v/>
      </c>
      <c r="H243" s="36">
        <f>IF(E243="",H242,IF(E243&gt;=D243,H242+1,0))</f>
        <v/>
      </c>
    </row>
    <row r="244">
      <c r="B244" s="30" t="n">
        <v>239</v>
      </c>
      <c r="C244" s="31">
        <f>INICIO!$C$8+238</f>
        <v/>
      </c>
      <c r="D244" s="32">
        <f>INICIO!$C$6</f>
        <v/>
      </c>
      <c r="E244" s="33" t="n"/>
      <c r="F244" s="34">
        <f>IF(E244="","",IF(E244&gt;=D244,"Sí","No"))</f>
        <v/>
      </c>
      <c r="G244" s="35">
        <f>G243+IF(E244="",0,E244)</f>
        <v/>
      </c>
      <c r="H244" s="36">
        <f>IF(E244="",H243,IF(E244&gt;=D244,H243+1,0))</f>
        <v/>
      </c>
    </row>
    <row r="245">
      <c r="B245" s="30" t="n">
        <v>240</v>
      </c>
      <c r="C245" s="31">
        <f>INICIO!$C$8+239</f>
        <v/>
      </c>
      <c r="D245" s="32">
        <f>INICIO!$C$6</f>
        <v/>
      </c>
      <c r="E245" s="33" t="n"/>
      <c r="F245" s="34">
        <f>IF(E245="","",IF(E245&gt;=D245,"Sí","No"))</f>
        <v/>
      </c>
      <c r="G245" s="35">
        <f>G244+IF(E245="",0,E245)</f>
        <v/>
      </c>
      <c r="H245" s="36">
        <f>IF(E245="",H244,IF(E245&gt;=D245,H244+1,0))</f>
        <v/>
      </c>
    </row>
    <row r="246">
      <c r="B246" s="30" t="n">
        <v>241</v>
      </c>
      <c r="C246" s="31">
        <f>INICIO!$C$8+240</f>
        <v/>
      </c>
      <c r="D246" s="32">
        <f>INICIO!$C$6</f>
        <v/>
      </c>
      <c r="E246" s="33" t="n"/>
      <c r="F246" s="34">
        <f>IF(E246="","",IF(E246&gt;=D246,"Sí","No"))</f>
        <v/>
      </c>
      <c r="G246" s="35">
        <f>G245+IF(E246="",0,E246)</f>
        <v/>
      </c>
      <c r="H246" s="36">
        <f>IF(E246="",H245,IF(E246&gt;=D246,H245+1,0))</f>
        <v/>
      </c>
    </row>
    <row r="247">
      <c r="B247" s="30" t="n">
        <v>242</v>
      </c>
      <c r="C247" s="31">
        <f>INICIO!$C$8+241</f>
        <v/>
      </c>
      <c r="D247" s="32">
        <f>INICIO!$C$6</f>
        <v/>
      </c>
      <c r="E247" s="33" t="n"/>
      <c r="F247" s="34">
        <f>IF(E247="","",IF(E247&gt;=D247,"Sí","No"))</f>
        <v/>
      </c>
      <c r="G247" s="35">
        <f>G246+IF(E247="",0,E247)</f>
        <v/>
      </c>
      <c r="H247" s="36">
        <f>IF(E247="",H246,IF(E247&gt;=D247,H246+1,0))</f>
        <v/>
      </c>
    </row>
    <row r="248">
      <c r="B248" s="30" t="n">
        <v>243</v>
      </c>
      <c r="C248" s="31">
        <f>INICIO!$C$8+242</f>
        <v/>
      </c>
      <c r="D248" s="32">
        <f>INICIO!$C$6</f>
        <v/>
      </c>
      <c r="E248" s="33" t="n"/>
      <c r="F248" s="34">
        <f>IF(E248="","",IF(E248&gt;=D248,"Sí","No"))</f>
        <v/>
      </c>
      <c r="G248" s="35">
        <f>G247+IF(E248="",0,E248)</f>
        <v/>
      </c>
      <c r="H248" s="36">
        <f>IF(E248="",H247,IF(E248&gt;=D248,H247+1,0))</f>
        <v/>
      </c>
    </row>
    <row r="249">
      <c r="B249" s="30" t="n">
        <v>244</v>
      </c>
      <c r="C249" s="31">
        <f>INICIO!$C$8+243</f>
        <v/>
      </c>
      <c r="D249" s="32">
        <f>INICIO!$C$6</f>
        <v/>
      </c>
      <c r="E249" s="33" t="n"/>
      <c r="F249" s="34">
        <f>IF(E249="","",IF(E249&gt;=D249,"Sí","No"))</f>
        <v/>
      </c>
      <c r="G249" s="35">
        <f>G248+IF(E249="",0,E249)</f>
        <v/>
      </c>
      <c r="H249" s="36">
        <f>IF(E249="",H248,IF(E249&gt;=D249,H248+1,0))</f>
        <v/>
      </c>
    </row>
    <row r="250">
      <c r="B250" s="30" t="n">
        <v>245</v>
      </c>
      <c r="C250" s="31">
        <f>INICIO!$C$8+244</f>
        <v/>
      </c>
      <c r="D250" s="32">
        <f>INICIO!$C$6</f>
        <v/>
      </c>
      <c r="E250" s="33" t="n"/>
      <c r="F250" s="34">
        <f>IF(E250="","",IF(E250&gt;=D250,"Sí","No"))</f>
        <v/>
      </c>
      <c r="G250" s="35">
        <f>G249+IF(E250="",0,E250)</f>
        <v/>
      </c>
      <c r="H250" s="36">
        <f>IF(E250="",H249,IF(E250&gt;=D250,H249+1,0))</f>
        <v/>
      </c>
    </row>
    <row r="251">
      <c r="B251" s="30" t="n">
        <v>246</v>
      </c>
      <c r="C251" s="31">
        <f>INICIO!$C$8+245</f>
        <v/>
      </c>
      <c r="D251" s="32">
        <f>INICIO!$C$6</f>
        <v/>
      </c>
      <c r="E251" s="33" t="n"/>
      <c r="F251" s="34">
        <f>IF(E251="","",IF(E251&gt;=D251,"Sí","No"))</f>
        <v/>
      </c>
      <c r="G251" s="35">
        <f>G250+IF(E251="",0,E251)</f>
        <v/>
      </c>
      <c r="H251" s="36">
        <f>IF(E251="",H250,IF(E251&gt;=D251,H250+1,0))</f>
        <v/>
      </c>
    </row>
    <row r="252">
      <c r="B252" s="30" t="n">
        <v>247</v>
      </c>
      <c r="C252" s="31">
        <f>INICIO!$C$8+246</f>
        <v/>
      </c>
      <c r="D252" s="32">
        <f>INICIO!$C$6</f>
        <v/>
      </c>
      <c r="E252" s="33" t="n"/>
      <c r="F252" s="34">
        <f>IF(E252="","",IF(E252&gt;=D252,"Sí","No"))</f>
        <v/>
      </c>
      <c r="G252" s="35">
        <f>G251+IF(E252="",0,E252)</f>
        <v/>
      </c>
      <c r="H252" s="36">
        <f>IF(E252="",H251,IF(E252&gt;=D252,H251+1,0))</f>
        <v/>
      </c>
    </row>
    <row r="253">
      <c r="B253" s="30" t="n">
        <v>248</v>
      </c>
      <c r="C253" s="31">
        <f>INICIO!$C$8+247</f>
        <v/>
      </c>
      <c r="D253" s="32">
        <f>INICIO!$C$6</f>
        <v/>
      </c>
      <c r="E253" s="33" t="n"/>
      <c r="F253" s="34">
        <f>IF(E253="","",IF(E253&gt;=D253,"Sí","No"))</f>
        <v/>
      </c>
      <c r="G253" s="35">
        <f>G252+IF(E253="",0,E253)</f>
        <v/>
      </c>
      <c r="H253" s="36">
        <f>IF(E253="",H252,IF(E253&gt;=D253,H252+1,0))</f>
        <v/>
      </c>
    </row>
    <row r="254">
      <c r="B254" s="30" t="n">
        <v>249</v>
      </c>
      <c r="C254" s="31">
        <f>INICIO!$C$8+248</f>
        <v/>
      </c>
      <c r="D254" s="32">
        <f>INICIO!$C$6</f>
        <v/>
      </c>
      <c r="E254" s="33" t="n"/>
      <c r="F254" s="34">
        <f>IF(E254="","",IF(E254&gt;=D254,"Sí","No"))</f>
        <v/>
      </c>
      <c r="G254" s="35">
        <f>G253+IF(E254="",0,E254)</f>
        <v/>
      </c>
      <c r="H254" s="36">
        <f>IF(E254="",H253,IF(E254&gt;=D254,H253+1,0))</f>
        <v/>
      </c>
    </row>
    <row r="255">
      <c r="B255" s="30" t="n">
        <v>250</v>
      </c>
      <c r="C255" s="31">
        <f>INICIO!$C$8+249</f>
        <v/>
      </c>
      <c r="D255" s="32">
        <f>INICIO!$C$6</f>
        <v/>
      </c>
      <c r="E255" s="33" t="n"/>
      <c r="F255" s="34">
        <f>IF(E255="","",IF(E255&gt;=D255,"Sí","No"))</f>
        <v/>
      </c>
      <c r="G255" s="35">
        <f>G254+IF(E255="",0,E255)</f>
        <v/>
      </c>
      <c r="H255" s="36">
        <f>IF(E255="",H254,IF(E255&gt;=D255,H254+1,0))</f>
        <v/>
      </c>
    </row>
    <row r="256">
      <c r="B256" s="30" t="n">
        <v>251</v>
      </c>
      <c r="C256" s="31">
        <f>INICIO!$C$8+250</f>
        <v/>
      </c>
      <c r="D256" s="32">
        <f>INICIO!$C$6</f>
        <v/>
      </c>
      <c r="E256" s="33" t="n"/>
      <c r="F256" s="34">
        <f>IF(E256="","",IF(E256&gt;=D256,"Sí","No"))</f>
        <v/>
      </c>
      <c r="G256" s="35">
        <f>G255+IF(E256="",0,E256)</f>
        <v/>
      </c>
      <c r="H256" s="36">
        <f>IF(E256="",H255,IF(E256&gt;=D256,H255+1,0))</f>
        <v/>
      </c>
    </row>
    <row r="257">
      <c r="B257" s="30" t="n">
        <v>252</v>
      </c>
      <c r="C257" s="31">
        <f>INICIO!$C$8+251</f>
        <v/>
      </c>
      <c r="D257" s="32">
        <f>INICIO!$C$6</f>
        <v/>
      </c>
      <c r="E257" s="33" t="n"/>
      <c r="F257" s="34">
        <f>IF(E257="","",IF(E257&gt;=D257,"Sí","No"))</f>
        <v/>
      </c>
      <c r="G257" s="35">
        <f>G256+IF(E257="",0,E257)</f>
        <v/>
      </c>
      <c r="H257" s="36">
        <f>IF(E257="",H256,IF(E257&gt;=D257,H256+1,0))</f>
        <v/>
      </c>
    </row>
    <row r="258">
      <c r="B258" s="30" t="n">
        <v>253</v>
      </c>
      <c r="C258" s="31">
        <f>INICIO!$C$8+252</f>
        <v/>
      </c>
      <c r="D258" s="32">
        <f>INICIO!$C$6</f>
        <v/>
      </c>
      <c r="E258" s="33" t="n"/>
      <c r="F258" s="34">
        <f>IF(E258="","",IF(E258&gt;=D258,"Sí","No"))</f>
        <v/>
      </c>
      <c r="G258" s="35">
        <f>G257+IF(E258="",0,E258)</f>
        <v/>
      </c>
      <c r="H258" s="36">
        <f>IF(E258="",H257,IF(E258&gt;=D258,H257+1,0))</f>
        <v/>
      </c>
    </row>
    <row r="259">
      <c r="B259" s="30" t="n">
        <v>254</v>
      </c>
      <c r="C259" s="31">
        <f>INICIO!$C$8+253</f>
        <v/>
      </c>
      <c r="D259" s="32">
        <f>INICIO!$C$6</f>
        <v/>
      </c>
      <c r="E259" s="33" t="n"/>
      <c r="F259" s="34">
        <f>IF(E259="","",IF(E259&gt;=D259,"Sí","No"))</f>
        <v/>
      </c>
      <c r="G259" s="35">
        <f>G258+IF(E259="",0,E259)</f>
        <v/>
      </c>
      <c r="H259" s="36">
        <f>IF(E259="",H258,IF(E259&gt;=D259,H258+1,0))</f>
        <v/>
      </c>
    </row>
    <row r="260">
      <c r="B260" s="30" t="n">
        <v>255</v>
      </c>
      <c r="C260" s="31">
        <f>INICIO!$C$8+254</f>
        <v/>
      </c>
      <c r="D260" s="32">
        <f>INICIO!$C$6</f>
        <v/>
      </c>
      <c r="E260" s="33" t="n"/>
      <c r="F260" s="34">
        <f>IF(E260="","",IF(E260&gt;=D260,"Sí","No"))</f>
        <v/>
      </c>
      <c r="G260" s="35">
        <f>G259+IF(E260="",0,E260)</f>
        <v/>
      </c>
      <c r="H260" s="36">
        <f>IF(E260="",H259,IF(E260&gt;=D260,H259+1,0))</f>
        <v/>
      </c>
    </row>
    <row r="261">
      <c r="B261" s="30" t="n">
        <v>256</v>
      </c>
      <c r="C261" s="31">
        <f>INICIO!$C$8+255</f>
        <v/>
      </c>
      <c r="D261" s="32">
        <f>INICIO!$C$6</f>
        <v/>
      </c>
      <c r="E261" s="33" t="n"/>
      <c r="F261" s="34">
        <f>IF(E261="","",IF(E261&gt;=D261,"Sí","No"))</f>
        <v/>
      </c>
      <c r="G261" s="35">
        <f>G260+IF(E261="",0,E261)</f>
        <v/>
      </c>
      <c r="H261" s="36">
        <f>IF(E261="",H260,IF(E261&gt;=D261,H260+1,0))</f>
        <v/>
      </c>
    </row>
    <row r="262">
      <c r="B262" s="30" t="n">
        <v>257</v>
      </c>
      <c r="C262" s="31">
        <f>INICIO!$C$8+256</f>
        <v/>
      </c>
      <c r="D262" s="32">
        <f>INICIO!$C$6</f>
        <v/>
      </c>
      <c r="E262" s="33" t="n"/>
      <c r="F262" s="34">
        <f>IF(E262="","",IF(E262&gt;=D262,"Sí","No"))</f>
        <v/>
      </c>
      <c r="G262" s="35">
        <f>G261+IF(E262="",0,E262)</f>
        <v/>
      </c>
      <c r="H262" s="36">
        <f>IF(E262="",H261,IF(E262&gt;=D262,H261+1,0))</f>
        <v/>
      </c>
    </row>
    <row r="263">
      <c r="B263" s="30" t="n">
        <v>258</v>
      </c>
      <c r="C263" s="31">
        <f>INICIO!$C$8+257</f>
        <v/>
      </c>
      <c r="D263" s="32">
        <f>INICIO!$C$6</f>
        <v/>
      </c>
      <c r="E263" s="33" t="n"/>
      <c r="F263" s="34">
        <f>IF(E263="","",IF(E263&gt;=D263,"Sí","No"))</f>
        <v/>
      </c>
      <c r="G263" s="35">
        <f>G262+IF(E263="",0,E263)</f>
        <v/>
      </c>
      <c r="H263" s="36">
        <f>IF(E263="",H262,IF(E263&gt;=D263,H262+1,0))</f>
        <v/>
      </c>
    </row>
    <row r="264">
      <c r="B264" s="30" t="n">
        <v>259</v>
      </c>
      <c r="C264" s="31">
        <f>INICIO!$C$8+258</f>
        <v/>
      </c>
      <c r="D264" s="32">
        <f>INICIO!$C$6</f>
        <v/>
      </c>
      <c r="E264" s="33" t="n"/>
      <c r="F264" s="34">
        <f>IF(E264="","",IF(E264&gt;=D264,"Sí","No"))</f>
        <v/>
      </c>
      <c r="G264" s="35">
        <f>G263+IF(E264="",0,E264)</f>
        <v/>
      </c>
      <c r="H264" s="36">
        <f>IF(E264="",H263,IF(E264&gt;=D264,H263+1,0))</f>
        <v/>
      </c>
    </row>
    <row r="265">
      <c r="B265" s="30" t="n">
        <v>260</v>
      </c>
      <c r="C265" s="31">
        <f>INICIO!$C$8+259</f>
        <v/>
      </c>
      <c r="D265" s="32">
        <f>INICIO!$C$6</f>
        <v/>
      </c>
      <c r="E265" s="33" t="n"/>
      <c r="F265" s="34">
        <f>IF(E265="","",IF(E265&gt;=D265,"Sí","No"))</f>
        <v/>
      </c>
      <c r="G265" s="35">
        <f>G264+IF(E265="",0,E265)</f>
        <v/>
      </c>
      <c r="H265" s="36">
        <f>IF(E265="",H264,IF(E265&gt;=D265,H264+1,0))</f>
        <v/>
      </c>
    </row>
    <row r="266">
      <c r="B266" s="30" t="n">
        <v>261</v>
      </c>
      <c r="C266" s="31">
        <f>INICIO!$C$8+260</f>
        <v/>
      </c>
      <c r="D266" s="32">
        <f>INICIO!$C$6</f>
        <v/>
      </c>
      <c r="E266" s="33" t="n"/>
      <c r="F266" s="34">
        <f>IF(E266="","",IF(E266&gt;=D266,"Sí","No"))</f>
        <v/>
      </c>
      <c r="G266" s="35">
        <f>G265+IF(E266="",0,E266)</f>
        <v/>
      </c>
      <c r="H266" s="36">
        <f>IF(E266="",H265,IF(E266&gt;=D266,H265+1,0))</f>
        <v/>
      </c>
    </row>
    <row r="267">
      <c r="B267" s="30" t="n">
        <v>262</v>
      </c>
      <c r="C267" s="31">
        <f>INICIO!$C$8+261</f>
        <v/>
      </c>
      <c r="D267" s="32">
        <f>INICIO!$C$6</f>
        <v/>
      </c>
      <c r="E267" s="33" t="n"/>
      <c r="F267" s="34">
        <f>IF(E267="","",IF(E267&gt;=D267,"Sí","No"))</f>
        <v/>
      </c>
      <c r="G267" s="35">
        <f>G266+IF(E267="",0,E267)</f>
        <v/>
      </c>
      <c r="H267" s="36">
        <f>IF(E267="",H266,IF(E267&gt;=D267,H266+1,0))</f>
        <v/>
      </c>
    </row>
    <row r="268">
      <c r="B268" s="30" t="n">
        <v>263</v>
      </c>
      <c r="C268" s="31">
        <f>INICIO!$C$8+262</f>
        <v/>
      </c>
      <c r="D268" s="32">
        <f>INICIO!$C$6</f>
        <v/>
      </c>
      <c r="E268" s="33" t="n"/>
      <c r="F268" s="34">
        <f>IF(E268="","",IF(E268&gt;=D268,"Sí","No"))</f>
        <v/>
      </c>
      <c r="G268" s="35">
        <f>G267+IF(E268="",0,E268)</f>
        <v/>
      </c>
      <c r="H268" s="36">
        <f>IF(E268="",H267,IF(E268&gt;=D268,H267+1,0))</f>
        <v/>
      </c>
    </row>
    <row r="269">
      <c r="B269" s="30" t="n">
        <v>264</v>
      </c>
      <c r="C269" s="31">
        <f>INICIO!$C$8+263</f>
        <v/>
      </c>
      <c r="D269" s="32">
        <f>INICIO!$C$6</f>
        <v/>
      </c>
      <c r="E269" s="33" t="n"/>
      <c r="F269" s="34">
        <f>IF(E269="","",IF(E269&gt;=D269,"Sí","No"))</f>
        <v/>
      </c>
      <c r="G269" s="35">
        <f>G268+IF(E269="",0,E269)</f>
        <v/>
      </c>
      <c r="H269" s="36">
        <f>IF(E269="",H268,IF(E269&gt;=D269,H268+1,0))</f>
        <v/>
      </c>
    </row>
    <row r="270">
      <c r="B270" s="30" t="n">
        <v>265</v>
      </c>
      <c r="C270" s="31">
        <f>INICIO!$C$8+264</f>
        <v/>
      </c>
      <c r="D270" s="32">
        <f>INICIO!$C$6</f>
        <v/>
      </c>
      <c r="E270" s="33" t="n"/>
      <c r="F270" s="34">
        <f>IF(E270="","",IF(E270&gt;=D270,"Sí","No"))</f>
        <v/>
      </c>
      <c r="G270" s="35">
        <f>G269+IF(E270="",0,E270)</f>
        <v/>
      </c>
      <c r="H270" s="36">
        <f>IF(E270="",H269,IF(E270&gt;=D270,H269+1,0))</f>
        <v/>
      </c>
    </row>
    <row r="271">
      <c r="B271" s="30" t="n">
        <v>266</v>
      </c>
      <c r="C271" s="31">
        <f>INICIO!$C$8+265</f>
        <v/>
      </c>
      <c r="D271" s="32">
        <f>INICIO!$C$6</f>
        <v/>
      </c>
      <c r="E271" s="33" t="n"/>
      <c r="F271" s="34">
        <f>IF(E271="","",IF(E271&gt;=D271,"Sí","No"))</f>
        <v/>
      </c>
      <c r="G271" s="35">
        <f>G270+IF(E271="",0,E271)</f>
        <v/>
      </c>
      <c r="H271" s="36">
        <f>IF(E271="",H270,IF(E271&gt;=D271,H270+1,0))</f>
        <v/>
      </c>
    </row>
    <row r="272">
      <c r="B272" s="30" t="n">
        <v>267</v>
      </c>
      <c r="C272" s="31">
        <f>INICIO!$C$8+266</f>
        <v/>
      </c>
      <c r="D272" s="32">
        <f>INICIO!$C$6</f>
        <v/>
      </c>
      <c r="E272" s="33" t="n"/>
      <c r="F272" s="34">
        <f>IF(E272="","",IF(E272&gt;=D272,"Sí","No"))</f>
        <v/>
      </c>
      <c r="G272" s="35">
        <f>G271+IF(E272="",0,E272)</f>
        <v/>
      </c>
      <c r="H272" s="36">
        <f>IF(E272="",H271,IF(E272&gt;=D272,H271+1,0))</f>
        <v/>
      </c>
    </row>
    <row r="273">
      <c r="B273" s="30" t="n">
        <v>268</v>
      </c>
      <c r="C273" s="31">
        <f>INICIO!$C$8+267</f>
        <v/>
      </c>
      <c r="D273" s="32">
        <f>INICIO!$C$6</f>
        <v/>
      </c>
      <c r="E273" s="33" t="n"/>
      <c r="F273" s="34">
        <f>IF(E273="","",IF(E273&gt;=D273,"Sí","No"))</f>
        <v/>
      </c>
      <c r="G273" s="35">
        <f>G272+IF(E273="",0,E273)</f>
        <v/>
      </c>
      <c r="H273" s="36">
        <f>IF(E273="",H272,IF(E273&gt;=D273,H272+1,0))</f>
        <v/>
      </c>
    </row>
    <row r="274">
      <c r="B274" s="30" t="n">
        <v>269</v>
      </c>
      <c r="C274" s="31">
        <f>INICIO!$C$8+268</f>
        <v/>
      </c>
      <c r="D274" s="32">
        <f>INICIO!$C$6</f>
        <v/>
      </c>
      <c r="E274" s="33" t="n"/>
      <c r="F274" s="34">
        <f>IF(E274="","",IF(E274&gt;=D274,"Sí","No"))</f>
        <v/>
      </c>
      <c r="G274" s="35">
        <f>G273+IF(E274="",0,E274)</f>
        <v/>
      </c>
      <c r="H274" s="36">
        <f>IF(E274="",H273,IF(E274&gt;=D274,H273+1,0))</f>
        <v/>
      </c>
    </row>
    <row r="275">
      <c r="B275" s="30" t="n">
        <v>270</v>
      </c>
      <c r="C275" s="31">
        <f>INICIO!$C$8+269</f>
        <v/>
      </c>
      <c r="D275" s="32">
        <f>INICIO!$C$6</f>
        <v/>
      </c>
      <c r="E275" s="33" t="n"/>
      <c r="F275" s="34">
        <f>IF(E275="","",IF(E275&gt;=D275,"Sí","No"))</f>
        <v/>
      </c>
      <c r="G275" s="35">
        <f>G274+IF(E275="",0,E275)</f>
        <v/>
      </c>
      <c r="H275" s="36">
        <f>IF(E275="",H274,IF(E275&gt;=D275,H274+1,0))</f>
        <v/>
      </c>
    </row>
    <row r="276">
      <c r="B276" s="30" t="n">
        <v>271</v>
      </c>
      <c r="C276" s="31">
        <f>INICIO!$C$8+270</f>
        <v/>
      </c>
      <c r="D276" s="32">
        <f>INICIO!$C$6</f>
        <v/>
      </c>
      <c r="E276" s="33" t="n"/>
      <c r="F276" s="34">
        <f>IF(E276="","",IF(E276&gt;=D276,"Sí","No"))</f>
        <v/>
      </c>
      <c r="G276" s="35">
        <f>G275+IF(E276="",0,E276)</f>
        <v/>
      </c>
      <c r="H276" s="36">
        <f>IF(E276="",H275,IF(E276&gt;=D276,H275+1,0))</f>
        <v/>
      </c>
    </row>
    <row r="277">
      <c r="B277" s="30" t="n">
        <v>272</v>
      </c>
      <c r="C277" s="31">
        <f>INICIO!$C$8+271</f>
        <v/>
      </c>
      <c r="D277" s="32">
        <f>INICIO!$C$6</f>
        <v/>
      </c>
      <c r="E277" s="33" t="n"/>
      <c r="F277" s="34">
        <f>IF(E277="","",IF(E277&gt;=D277,"Sí","No"))</f>
        <v/>
      </c>
      <c r="G277" s="35">
        <f>G276+IF(E277="",0,E277)</f>
        <v/>
      </c>
      <c r="H277" s="36">
        <f>IF(E277="",H276,IF(E277&gt;=D277,H276+1,0))</f>
        <v/>
      </c>
    </row>
    <row r="278">
      <c r="B278" s="30" t="n">
        <v>273</v>
      </c>
      <c r="C278" s="31">
        <f>INICIO!$C$8+272</f>
        <v/>
      </c>
      <c r="D278" s="32">
        <f>INICIO!$C$6</f>
        <v/>
      </c>
      <c r="E278" s="33" t="n"/>
      <c r="F278" s="34">
        <f>IF(E278="","",IF(E278&gt;=D278,"Sí","No"))</f>
        <v/>
      </c>
      <c r="G278" s="35">
        <f>G277+IF(E278="",0,E278)</f>
        <v/>
      </c>
      <c r="H278" s="36">
        <f>IF(E278="",H277,IF(E278&gt;=D278,H277+1,0))</f>
        <v/>
      </c>
    </row>
    <row r="279">
      <c r="B279" s="30" t="n">
        <v>274</v>
      </c>
      <c r="C279" s="31">
        <f>INICIO!$C$8+273</f>
        <v/>
      </c>
      <c r="D279" s="32">
        <f>INICIO!$C$6</f>
        <v/>
      </c>
      <c r="E279" s="33" t="n"/>
      <c r="F279" s="34">
        <f>IF(E279="","",IF(E279&gt;=D279,"Sí","No"))</f>
        <v/>
      </c>
      <c r="G279" s="35">
        <f>G278+IF(E279="",0,E279)</f>
        <v/>
      </c>
      <c r="H279" s="36">
        <f>IF(E279="",H278,IF(E279&gt;=D279,H278+1,0))</f>
        <v/>
      </c>
    </row>
    <row r="280">
      <c r="B280" s="30" t="n">
        <v>275</v>
      </c>
      <c r="C280" s="31">
        <f>INICIO!$C$8+274</f>
        <v/>
      </c>
      <c r="D280" s="32">
        <f>INICIO!$C$6</f>
        <v/>
      </c>
      <c r="E280" s="33" t="n"/>
      <c r="F280" s="34">
        <f>IF(E280="","",IF(E280&gt;=D280,"Sí","No"))</f>
        <v/>
      </c>
      <c r="G280" s="35">
        <f>G279+IF(E280="",0,E280)</f>
        <v/>
      </c>
      <c r="H280" s="36">
        <f>IF(E280="",H279,IF(E280&gt;=D280,H279+1,0))</f>
        <v/>
      </c>
    </row>
    <row r="281">
      <c r="B281" s="30" t="n">
        <v>276</v>
      </c>
      <c r="C281" s="31">
        <f>INICIO!$C$8+275</f>
        <v/>
      </c>
      <c r="D281" s="32">
        <f>INICIO!$C$6</f>
        <v/>
      </c>
      <c r="E281" s="33" t="n"/>
      <c r="F281" s="34">
        <f>IF(E281="","",IF(E281&gt;=D281,"Sí","No"))</f>
        <v/>
      </c>
      <c r="G281" s="35">
        <f>G280+IF(E281="",0,E281)</f>
        <v/>
      </c>
      <c r="H281" s="36">
        <f>IF(E281="",H280,IF(E281&gt;=D281,H280+1,0))</f>
        <v/>
      </c>
    </row>
    <row r="282">
      <c r="B282" s="30" t="n">
        <v>277</v>
      </c>
      <c r="C282" s="31">
        <f>INICIO!$C$8+276</f>
        <v/>
      </c>
      <c r="D282" s="32">
        <f>INICIO!$C$6</f>
        <v/>
      </c>
      <c r="E282" s="33" t="n"/>
      <c r="F282" s="34">
        <f>IF(E282="","",IF(E282&gt;=D282,"Sí","No"))</f>
        <v/>
      </c>
      <c r="G282" s="35">
        <f>G281+IF(E282="",0,E282)</f>
        <v/>
      </c>
      <c r="H282" s="36">
        <f>IF(E282="",H281,IF(E282&gt;=D282,H281+1,0))</f>
        <v/>
      </c>
    </row>
    <row r="283">
      <c r="B283" s="30" t="n">
        <v>278</v>
      </c>
      <c r="C283" s="31">
        <f>INICIO!$C$8+277</f>
        <v/>
      </c>
      <c r="D283" s="32">
        <f>INICIO!$C$6</f>
        <v/>
      </c>
      <c r="E283" s="33" t="n"/>
      <c r="F283" s="34">
        <f>IF(E283="","",IF(E283&gt;=D283,"Sí","No"))</f>
        <v/>
      </c>
      <c r="G283" s="35">
        <f>G282+IF(E283="",0,E283)</f>
        <v/>
      </c>
      <c r="H283" s="36">
        <f>IF(E283="",H282,IF(E283&gt;=D283,H282+1,0))</f>
        <v/>
      </c>
    </row>
    <row r="284">
      <c r="B284" s="30" t="n">
        <v>279</v>
      </c>
      <c r="C284" s="31">
        <f>INICIO!$C$8+278</f>
        <v/>
      </c>
      <c r="D284" s="32">
        <f>INICIO!$C$6</f>
        <v/>
      </c>
      <c r="E284" s="33" t="n"/>
      <c r="F284" s="34">
        <f>IF(E284="","",IF(E284&gt;=D284,"Sí","No"))</f>
        <v/>
      </c>
      <c r="G284" s="35">
        <f>G283+IF(E284="",0,E284)</f>
        <v/>
      </c>
      <c r="H284" s="36">
        <f>IF(E284="",H283,IF(E284&gt;=D284,H283+1,0))</f>
        <v/>
      </c>
    </row>
    <row r="285">
      <c r="B285" s="30" t="n">
        <v>280</v>
      </c>
      <c r="C285" s="31">
        <f>INICIO!$C$8+279</f>
        <v/>
      </c>
      <c r="D285" s="32">
        <f>INICIO!$C$6</f>
        <v/>
      </c>
      <c r="E285" s="33" t="n"/>
      <c r="F285" s="34">
        <f>IF(E285="","",IF(E285&gt;=D285,"Sí","No"))</f>
        <v/>
      </c>
      <c r="G285" s="35">
        <f>G284+IF(E285="",0,E285)</f>
        <v/>
      </c>
      <c r="H285" s="36">
        <f>IF(E285="",H284,IF(E285&gt;=D285,H284+1,0))</f>
        <v/>
      </c>
    </row>
    <row r="286">
      <c r="B286" s="30" t="n">
        <v>281</v>
      </c>
      <c r="C286" s="31">
        <f>INICIO!$C$8+280</f>
        <v/>
      </c>
      <c r="D286" s="32">
        <f>INICIO!$C$6</f>
        <v/>
      </c>
      <c r="E286" s="33" t="n"/>
      <c r="F286" s="34">
        <f>IF(E286="","",IF(E286&gt;=D286,"Sí","No"))</f>
        <v/>
      </c>
      <c r="G286" s="35">
        <f>G285+IF(E286="",0,E286)</f>
        <v/>
      </c>
      <c r="H286" s="36">
        <f>IF(E286="",H285,IF(E286&gt;=D286,H285+1,0))</f>
        <v/>
      </c>
    </row>
    <row r="287">
      <c r="B287" s="30" t="n">
        <v>282</v>
      </c>
      <c r="C287" s="31">
        <f>INICIO!$C$8+281</f>
        <v/>
      </c>
      <c r="D287" s="32">
        <f>INICIO!$C$6</f>
        <v/>
      </c>
      <c r="E287" s="33" t="n"/>
      <c r="F287" s="34">
        <f>IF(E287="","",IF(E287&gt;=D287,"Sí","No"))</f>
        <v/>
      </c>
      <c r="G287" s="35">
        <f>G286+IF(E287="",0,E287)</f>
        <v/>
      </c>
      <c r="H287" s="36">
        <f>IF(E287="",H286,IF(E287&gt;=D287,H286+1,0))</f>
        <v/>
      </c>
    </row>
    <row r="288">
      <c r="B288" s="30" t="n">
        <v>283</v>
      </c>
      <c r="C288" s="31">
        <f>INICIO!$C$8+282</f>
        <v/>
      </c>
      <c r="D288" s="32">
        <f>INICIO!$C$6</f>
        <v/>
      </c>
      <c r="E288" s="33" t="n"/>
      <c r="F288" s="34">
        <f>IF(E288="","",IF(E288&gt;=D288,"Sí","No"))</f>
        <v/>
      </c>
      <c r="G288" s="35">
        <f>G287+IF(E288="",0,E288)</f>
        <v/>
      </c>
      <c r="H288" s="36">
        <f>IF(E288="",H287,IF(E288&gt;=D288,H287+1,0))</f>
        <v/>
      </c>
    </row>
    <row r="289">
      <c r="B289" s="30" t="n">
        <v>284</v>
      </c>
      <c r="C289" s="31">
        <f>INICIO!$C$8+283</f>
        <v/>
      </c>
      <c r="D289" s="32">
        <f>INICIO!$C$6</f>
        <v/>
      </c>
      <c r="E289" s="33" t="n"/>
      <c r="F289" s="34">
        <f>IF(E289="","",IF(E289&gt;=D289,"Sí","No"))</f>
        <v/>
      </c>
      <c r="G289" s="35">
        <f>G288+IF(E289="",0,E289)</f>
        <v/>
      </c>
      <c r="H289" s="36">
        <f>IF(E289="",H288,IF(E289&gt;=D289,H288+1,0))</f>
        <v/>
      </c>
    </row>
    <row r="290">
      <c r="B290" s="30" t="n">
        <v>285</v>
      </c>
      <c r="C290" s="31">
        <f>INICIO!$C$8+284</f>
        <v/>
      </c>
      <c r="D290" s="32">
        <f>INICIO!$C$6</f>
        <v/>
      </c>
      <c r="E290" s="33" t="n"/>
      <c r="F290" s="34">
        <f>IF(E290="","",IF(E290&gt;=D290,"Sí","No"))</f>
        <v/>
      </c>
      <c r="G290" s="35">
        <f>G289+IF(E290="",0,E290)</f>
        <v/>
      </c>
      <c r="H290" s="36">
        <f>IF(E290="",H289,IF(E290&gt;=D290,H289+1,0))</f>
        <v/>
      </c>
    </row>
    <row r="291">
      <c r="B291" s="30" t="n">
        <v>286</v>
      </c>
      <c r="C291" s="31">
        <f>INICIO!$C$8+285</f>
        <v/>
      </c>
      <c r="D291" s="32">
        <f>INICIO!$C$6</f>
        <v/>
      </c>
      <c r="E291" s="33" t="n"/>
      <c r="F291" s="34">
        <f>IF(E291="","",IF(E291&gt;=D291,"Sí","No"))</f>
        <v/>
      </c>
      <c r="G291" s="35">
        <f>G290+IF(E291="",0,E291)</f>
        <v/>
      </c>
      <c r="H291" s="36">
        <f>IF(E291="",H290,IF(E291&gt;=D291,H290+1,0))</f>
        <v/>
      </c>
    </row>
    <row r="292">
      <c r="B292" s="30" t="n">
        <v>287</v>
      </c>
      <c r="C292" s="31">
        <f>INICIO!$C$8+286</f>
        <v/>
      </c>
      <c r="D292" s="32">
        <f>INICIO!$C$6</f>
        <v/>
      </c>
      <c r="E292" s="33" t="n"/>
      <c r="F292" s="34">
        <f>IF(E292="","",IF(E292&gt;=D292,"Sí","No"))</f>
        <v/>
      </c>
      <c r="G292" s="35">
        <f>G291+IF(E292="",0,E292)</f>
        <v/>
      </c>
      <c r="H292" s="36">
        <f>IF(E292="",H291,IF(E292&gt;=D292,H291+1,0))</f>
        <v/>
      </c>
    </row>
    <row r="293">
      <c r="B293" s="30" t="n">
        <v>288</v>
      </c>
      <c r="C293" s="31">
        <f>INICIO!$C$8+287</f>
        <v/>
      </c>
      <c r="D293" s="32">
        <f>INICIO!$C$6</f>
        <v/>
      </c>
      <c r="E293" s="33" t="n"/>
      <c r="F293" s="34">
        <f>IF(E293="","",IF(E293&gt;=D293,"Sí","No"))</f>
        <v/>
      </c>
      <c r="G293" s="35">
        <f>G292+IF(E293="",0,E293)</f>
        <v/>
      </c>
      <c r="H293" s="36">
        <f>IF(E293="",H292,IF(E293&gt;=D293,H292+1,0))</f>
        <v/>
      </c>
    </row>
    <row r="294">
      <c r="B294" s="30" t="n">
        <v>289</v>
      </c>
      <c r="C294" s="31">
        <f>INICIO!$C$8+288</f>
        <v/>
      </c>
      <c r="D294" s="32">
        <f>INICIO!$C$6</f>
        <v/>
      </c>
      <c r="E294" s="33" t="n"/>
      <c r="F294" s="34">
        <f>IF(E294="","",IF(E294&gt;=D294,"Sí","No"))</f>
        <v/>
      </c>
      <c r="G294" s="35">
        <f>G293+IF(E294="",0,E294)</f>
        <v/>
      </c>
      <c r="H294" s="36">
        <f>IF(E294="",H293,IF(E294&gt;=D294,H293+1,0))</f>
        <v/>
      </c>
    </row>
    <row r="295">
      <c r="B295" s="30" t="n">
        <v>290</v>
      </c>
      <c r="C295" s="31">
        <f>INICIO!$C$8+289</f>
        <v/>
      </c>
      <c r="D295" s="32">
        <f>INICIO!$C$6</f>
        <v/>
      </c>
      <c r="E295" s="33" t="n"/>
      <c r="F295" s="34">
        <f>IF(E295="","",IF(E295&gt;=D295,"Sí","No"))</f>
        <v/>
      </c>
      <c r="G295" s="35">
        <f>G294+IF(E295="",0,E295)</f>
        <v/>
      </c>
      <c r="H295" s="36">
        <f>IF(E295="",H294,IF(E295&gt;=D295,H294+1,0))</f>
        <v/>
      </c>
    </row>
    <row r="296">
      <c r="B296" s="30" t="n">
        <v>291</v>
      </c>
      <c r="C296" s="31">
        <f>INICIO!$C$8+290</f>
        <v/>
      </c>
      <c r="D296" s="32">
        <f>INICIO!$C$6</f>
        <v/>
      </c>
      <c r="E296" s="33" t="n"/>
      <c r="F296" s="34">
        <f>IF(E296="","",IF(E296&gt;=D296,"Sí","No"))</f>
        <v/>
      </c>
      <c r="G296" s="35">
        <f>G295+IF(E296="",0,E296)</f>
        <v/>
      </c>
      <c r="H296" s="36">
        <f>IF(E296="",H295,IF(E296&gt;=D296,H295+1,0))</f>
        <v/>
      </c>
    </row>
    <row r="297">
      <c r="B297" s="30" t="n">
        <v>292</v>
      </c>
      <c r="C297" s="31">
        <f>INICIO!$C$8+291</f>
        <v/>
      </c>
      <c r="D297" s="32">
        <f>INICIO!$C$6</f>
        <v/>
      </c>
      <c r="E297" s="33" t="n"/>
      <c r="F297" s="34">
        <f>IF(E297="","",IF(E297&gt;=D297,"Sí","No"))</f>
        <v/>
      </c>
      <c r="G297" s="35">
        <f>G296+IF(E297="",0,E297)</f>
        <v/>
      </c>
      <c r="H297" s="36">
        <f>IF(E297="",H296,IF(E297&gt;=D297,H296+1,0))</f>
        <v/>
      </c>
    </row>
    <row r="298">
      <c r="B298" s="30" t="n">
        <v>293</v>
      </c>
      <c r="C298" s="31">
        <f>INICIO!$C$8+292</f>
        <v/>
      </c>
      <c r="D298" s="32">
        <f>INICIO!$C$6</f>
        <v/>
      </c>
      <c r="E298" s="33" t="n"/>
      <c r="F298" s="34">
        <f>IF(E298="","",IF(E298&gt;=D298,"Sí","No"))</f>
        <v/>
      </c>
      <c r="G298" s="35">
        <f>G297+IF(E298="",0,E298)</f>
        <v/>
      </c>
      <c r="H298" s="36">
        <f>IF(E298="",H297,IF(E298&gt;=D298,H297+1,0))</f>
        <v/>
      </c>
    </row>
    <row r="299">
      <c r="B299" s="30" t="n">
        <v>294</v>
      </c>
      <c r="C299" s="31">
        <f>INICIO!$C$8+293</f>
        <v/>
      </c>
      <c r="D299" s="32">
        <f>INICIO!$C$6</f>
        <v/>
      </c>
      <c r="E299" s="33" t="n"/>
      <c r="F299" s="34">
        <f>IF(E299="","",IF(E299&gt;=D299,"Sí","No"))</f>
        <v/>
      </c>
      <c r="G299" s="35">
        <f>G298+IF(E299="",0,E299)</f>
        <v/>
      </c>
      <c r="H299" s="36">
        <f>IF(E299="",H298,IF(E299&gt;=D299,H298+1,0))</f>
        <v/>
      </c>
    </row>
    <row r="300">
      <c r="B300" s="30" t="n">
        <v>295</v>
      </c>
      <c r="C300" s="31">
        <f>INICIO!$C$8+294</f>
        <v/>
      </c>
      <c r="D300" s="32">
        <f>INICIO!$C$6</f>
        <v/>
      </c>
      <c r="E300" s="33" t="n"/>
      <c r="F300" s="34">
        <f>IF(E300="","",IF(E300&gt;=D300,"Sí","No"))</f>
        <v/>
      </c>
      <c r="G300" s="35">
        <f>G299+IF(E300="",0,E300)</f>
        <v/>
      </c>
      <c r="H300" s="36">
        <f>IF(E300="",H299,IF(E300&gt;=D300,H299+1,0))</f>
        <v/>
      </c>
    </row>
    <row r="301">
      <c r="B301" s="30" t="n">
        <v>296</v>
      </c>
      <c r="C301" s="31">
        <f>INICIO!$C$8+295</f>
        <v/>
      </c>
      <c r="D301" s="32">
        <f>INICIO!$C$6</f>
        <v/>
      </c>
      <c r="E301" s="33" t="n"/>
      <c r="F301" s="34">
        <f>IF(E301="","",IF(E301&gt;=D301,"Sí","No"))</f>
        <v/>
      </c>
      <c r="G301" s="35">
        <f>G300+IF(E301="",0,E301)</f>
        <v/>
      </c>
      <c r="H301" s="36">
        <f>IF(E301="",H300,IF(E301&gt;=D301,H300+1,0))</f>
        <v/>
      </c>
    </row>
    <row r="302">
      <c r="B302" s="30" t="n">
        <v>297</v>
      </c>
      <c r="C302" s="31">
        <f>INICIO!$C$8+296</f>
        <v/>
      </c>
      <c r="D302" s="32">
        <f>INICIO!$C$6</f>
        <v/>
      </c>
      <c r="E302" s="33" t="n"/>
      <c r="F302" s="34">
        <f>IF(E302="","",IF(E302&gt;=D302,"Sí","No"))</f>
        <v/>
      </c>
      <c r="G302" s="35">
        <f>G301+IF(E302="",0,E302)</f>
        <v/>
      </c>
      <c r="H302" s="36">
        <f>IF(E302="",H301,IF(E302&gt;=D302,H301+1,0))</f>
        <v/>
      </c>
    </row>
    <row r="303">
      <c r="B303" s="30" t="n">
        <v>298</v>
      </c>
      <c r="C303" s="31">
        <f>INICIO!$C$8+297</f>
        <v/>
      </c>
      <c r="D303" s="32">
        <f>INICIO!$C$6</f>
        <v/>
      </c>
      <c r="E303" s="33" t="n"/>
      <c r="F303" s="34">
        <f>IF(E303="","",IF(E303&gt;=D303,"Sí","No"))</f>
        <v/>
      </c>
      <c r="G303" s="35">
        <f>G302+IF(E303="",0,E303)</f>
        <v/>
      </c>
      <c r="H303" s="36">
        <f>IF(E303="",H302,IF(E303&gt;=D303,H302+1,0))</f>
        <v/>
      </c>
    </row>
    <row r="304">
      <c r="B304" s="30" t="n">
        <v>299</v>
      </c>
      <c r="C304" s="31">
        <f>INICIO!$C$8+298</f>
        <v/>
      </c>
      <c r="D304" s="32">
        <f>INICIO!$C$6</f>
        <v/>
      </c>
      <c r="E304" s="33" t="n"/>
      <c r="F304" s="34">
        <f>IF(E304="","",IF(E304&gt;=D304,"Sí","No"))</f>
        <v/>
      </c>
      <c r="G304" s="35">
        <f>G303+IF(E304="",0,E304)</f>
        <v/>
      </c>
      <c r="H304" s="36">
        <f>IF(E304="",H303,IF(E304&gt;=D304,H303+1,0))</f>
        <v/>
      </c>
    </row>
    <row r="305">
      <c r="B305" s="30" t="n">
        <v>300</v>
      </c>
      <c r="C305" s="31">
        <f>INICIO!$C$8+299</f>
        <v/>
      </c>
      <c r="D305" s="32">
        <f>INICIO!$C$6</f>
        <v/>
      </c>
      <c r="E305" s="33" t="n"/>
      <c r="F305" s="34">
        <f>IF(E305="","",IF(E305&gt;=D305,"Sí","No"))</f>
        <v/>
      </c>
      <c r="G305" s="35">
        <f>G304+IF(E305="",0,E305)</f>
        <v/>
      </c>
      <c r="H305" s="36">
        <f>IF(E305="",H304,IF(E305&gt;=D305,H304+1,0))</f>
        <v/>
      </c>
    </row>
    <row r="306">
      <c r="B306" s="30" t="n">
        <v>301</v>
      </c>
      <c r="C306" s="31">
        <f>INICIO!$C$8+300</f>
        <v/>
      </c>
      <c r="D306" s="32">
        <f>INICIO!$C$6</f>
        <v/>
      </c>
      <c r="E306" s="33" t="n"/>
      <c r="F306" s="34">
        <f>IF(E306="","",IF(E306&gt;=D306,"Sí","No"))</f>
        <v/>
      </c>
      <c r="G306" s="35">
        <f>G305+IF(E306="",0,E306)</f>
        <v/>
      </c>
      <c r="H306" s="36">
        <f>IF(E306="",H305,IF(E306&gt;=D306,H305+1,0))</f>
        <v/>
      </c>
    </row>
    <row r="307">
      <c r="B307" s="30" t="n">
        <v>302</v>
      </c>
      <c r="C307" s="31">
        <f>INICIO!$C$8+301</f>
        <v/>
      </c>
      <c r="D307" s="32">
        <f>INICIO!$C$6</f>
        <v/>
      </c>
      <c r="E307" s="33" t="n"/>
      <c r="F307" s="34">
        <f>IF(E307="","",IF(E307&gt;=D307,"Sí","No"))</f>
        <v/>
      </c>
      <c r="G307" s="35">
        <f>G306+IF(E307="",0,E307)</f>
        <v/>
      </c>
      <c r="H307" s="36">
        <f>IF(E307="",H306,IF(E307&gt;=D307,H306+1,0))</f>
        <v/>
      </c>
    </row>
    <row r="308">
      <c r="B308" s="30" t="n">
        <v>303</v>
      </c>
      <c r="C308" s="31">
        <f>INICIO!$C$8+302</f>
        <v/>
      </c>
      <c r="D308" s="32">
        <f>INICIO!$C$6</f>
        <v/>
      </c>
      <c r="E308" s="33" t="n"/>
      <c r="F308" s="34">
        <f>IF(E308="","",IF(E308&gt;=D308,"Sí","No"))</f>
        <v/>
      </c>
      <c r="G308" s="35">
        <f>G307+IF(E308="",0,E308)</f>
        <v/>
      </c>
      <c r="H308" s="36">
        <f>IF(E308="",H307,IF(E308&gt;=D308,H307+1,0))</f>
        <v/>
      </c>
    </row>
    <row r="309">
      <c r="B309" s="30" t="n">
        <v>304</v>
      </c>
      <c r="C309" s="31">
        <f>INICIO!$C$8+303</f>
        <v/>
      </c>
      <c r="D309" s="32">
        <f>INICIO!$C$6</f>
        <v/>
      </c>
      <c r="E309" s="33" t="n"/>
      <c r="F309" s="34">
        <f>IF(E309="","",IF(E309&gt;=D309,"Sí","No"))</f>
        <v/>
      </c>
      <c r="G309" s="35">
        <f>G308+IF(E309="",0,E309)</f>
        <v/>
      </c>
      <c r="H309" s="36">
        <f>IF(E309="",H308,IF(E309&gt;=D309,H308+1,0))</f>
        <v/>
      </c>
    </row>
    <row r="310">
      <c r="B310" s="30" t="n">
        <v>305</v>
      </c>
      <c r="C310" s="31">
        <f>INICIO!$C$8+304</f>
        <v/>
      </c>
      <c r="D310" s="32">
        <f>INICIO!$C$6</f>
        <v/>
      </c>
      <c r="E310" s="33" t="n"/>
      <c r="F310" s="34">
        <f>IF(E310="","",IF(E310&gt;=D310,"Sí","No"))</f>
        <v/>
      </c>
      <c r="G310" s="35">
        <f>G309+IF(E310="",0,E310)</f>
        <v/>
      </c>
      <c r="H310" s="36">
        <f>IF(E310="",H309,IF(E310&gt;=D310,H309+1,0))</f>
        <v/>
      </c>
    </row>
    <row r="311">
      <c r="B311" s="30" t="n">
        <v>306</v>
      </c>
      <c r="C311" s="31">
        <f>INICIO!$C$8+305</f>
        <v/>
      </c>
      <c r="D311" s="32">
        <f>INICIO!$C$6</f>
        <v/>
      </c>
      <c r="E311" s="33" t="n"/>
      <c r="F311" s="34">
        <f>IF(E311="","",IF(E311&gt;=D311,"Sí","No"))</f>
        <v/>
      </c>
      <c r="G311" s="35">
        <f>G310+IF(E311="",0,E311)</f>
        <v/>
      </c>
      <c r="H311" s="36">
        <f>IF(E311="",H310,IF(E311&gt;=D311,H310+1,0))</f>
        <v/>
      </c>
    </row>
    <row r="312">
      <c r="B312" s="30" t="n">
        <v>307</v>
      </c>
      <c r="C312" s="31">
        <f>INICIO!$C$8+306</f>
        <v/>
      </c>
      <c r="D312" s="32">
        <f>INICIO!$C$6</f>
        <v/>
      </c>
      <c r="E312" s="33" t="n"/>
      <c r="F312" s="34">
        <f>IF(E312="","",IF(E312&gt;=D312,"Sí","No"))</f>
        <v/>
      </c>
      <c r="G312" s="35">
        <f>G311+IF(E312="",0,E312)</f>
        <v/>
      </c>
      <c r="H312" s="36">
        <f>IF(E312="",H311,IF(E312&gt;=D312,H311+1,0))</f>
        <v/>
      </c>
    </row>
    <row r="313">
      <c r="B313" s="30" t="n">
        <v>308</v>
      </c>
      <c r="C313" s="31">
        <f>INICIO!$C$8+307</f>
        <v/>
      </c>
      <c r="D313" s="32">
        <f>INICIO!$C$6</f>
        <v/>
      </c>
      <c r="E313" s="33" t="n"/>
      <c r="F313" s="34">
        <f>IF(E313="","",IF(E313&gt;=D313,"Sí","No"))</f>
        <v/>
      </c>
      <c r="G313" s="35">
        <f>G312+IF(E313="",0,E313)</f>
        <v/>
      </c>
      <c r="H313" s="36">
        <f>IF(E313="",H312,IF(E313&gt;=D313,H312+1,0))</f>
        <v/>
      </c>
    </row>
    <row r="314">
      <c r="B314" s="30" t="n">
        <v>309</v>
      </c>
      <c r="C314" s="31">
        <f>INICIO!$C$8+308</f>
        <v/>
      </c>
      <c r="D314" s="32">
        <f>INICIO!$C$6</f>
        <v/>
      </c>
      <c r="E314" s="33" t="n"/>
      <c r="F314" s="34">
        <f>IF(E314="","",IF(E314&gt;=D314,"Sí","No"))</f>
        <v/>
      </c>
      <c r="G314" s="35">
        <f>G313+IF(E314="",0,E314)</f>
        <v/>
      </c>
      <c r="H314" s="36">
        <f>IF(E314="",H313,IF(E314&gt;=D314,H313+1,0))</f>
        <v/>
      </c>
    </row>
    <row r="315">
      <c r="B315" s="30" t="n">
        <v>310</v>
      </c>
      <c r="C315" s="31">
        <f>INICIO!$C$8+309</f>
        <v/>
      </c>
      <c r="D315" s="32">
        <f>INICIO!$C$6</f>
        <v/>
      </c>
      <c r="E315" s="33" t="n"/>
      <c r="F315" s="34">
        <f>IF(E315="","",IF(E315&gt;=D315,"Sí","No"))</f>
        <v/>
      </c>
      <c r="G315" s="35">
        <f>G314+IF(E315="",0,E315)</f>
        <v/>
      </c>
      <c r="H315" s="36">
        <f>IF(E315="",H314,IF(E315&gt;=D315,H314+1,0))</f>
        <v/>
      </c>
    </row>
    <row r="316">
      <c r="B316" s="30" t="n">
        <v>311</v>
      </c>
      <c r="C316" s="31">
        <f>INICIO!$C$8+310</f>
        <v/>
      </c>
      <c r="D316" s="32">
        <f>INICIO!$C$6</f>
        <v/>
      </c>
      <c r="E316" s="33" t="n"/>
      <c r="F316" s="34">
        <f>IF(E316="","",IF(E316&gt;=D316,"Sí","No"))</f>
        <v/>
      </c>
      <c r="G316" s="35">
        <f>G315+IF(E316="",0,E316)</f>
        <v/>
      </c>
      <c r="H316" s="36">
        <f>IF(E316="",H315,IF(E316&gt;=D316,H315+1,0))</f>
        <v/>
      </c>
    </row>
    <row r="317">
      <c r="B317" s="30" t="n">
        <v>312</v>
      </c>
      <c r="C317" s="31">
        <f>INICIO!$C$8+311</f>
        <v/>
      </c>
      <c r="D317" s="32">
        <f>INICIO!$C$6</f>
        <v/>
      </c>
      <c r="E317" s="33" t="n"/>
      <c r="F317" s="34">
        <f>IF(E317="","",IF(E317&gt;=D317,"Sí","No"))</f>
        <v/>
      </c>
      <c r="G317" s="35">
        <f>G316+IF(E317="",0,E317)</f>
        <v/>
      </c>
      <c r="H317" s="36">
        <f>IF(E317="",H316,IF(E317&gt;=D317,H316+1,0))</f>
        <v/>
      </c>
    </row>
    <row r="318">
      <c r="B318" s="30" t="n">
        <v>313</v>
      </c>
      <c r="C318" s="31">
        <f>INICIO!$C$8+312</f>
        <v/>
      </c>
      <c r="D318" s="32">
        <f>INICIO!$C$6</f>
        <v/>
      </c>
      <c r="E318" s="33" t="n"/>
      <c r="F318" s="34">
        <f>IF(E318="","",IF(E318&gt;=D318,"Sí","No"))</f>
        <v/>
      </c>
      <c r="G318" s="35">
        <f>G317+IF(E318="",0,E318)</f>
        <v/>
      </c>
      <c r="H318" s="36">
        <f>IF(E318="",H317,IF(E318&gt;=D318,H317+1,0))</f>
        <v/>
      </c>
    </row>
    <row r="319">
      <c r="B319" s="30" t="n">
        <v>314</v>
      </c>
      <c r="C319" s="31">
        <f>INICIO!$C$8+313</f>
        <v/>
      </c>
      <c r="D319" s="32">
        <f>INICIO!$C$6</f>
        <v/>
      </c>
      <c r="E319" s="33" t="n"/>
      <c r="F319" s="34">
        <f>IF(E319="","",IF(E319&gt;=D319,"Sí","No"))</f>
        <v/>
      </c>
      <c r="G319" s="35">
        <f>G318+IF(E319="",0,E319)</f>
        <v/>
      </c>
      <c r="H319" s="36">
        <f>IF(E319="",H318,IF(E319&gt;=D319,H318+1,0))</f>
        <v/>
      </c>
    </row>
    <row r="320">
      <c r="B320" s="30" t="n">
        <v>315</v>
      </c>
      <c r="C320" s="31">
        <f>INICIO!$C$8+314</f>
        <v/>
      </c>
      <c r="D320" s="32">
        <f>INICIO!$C$6</f>
        <v/>
      </c>
      <c r="E320" s="33" t="n"/>
      <c r="F320" s="34">
        <f>IF(E320="","",IF(E320&gt;=D320,"Sí","No"))</f>
        <v/>
      </c>
      <c r="G320" s="35">
        <f>G319+IF(E320="",0,E320)</f>
        <v/>
      </c>
      <c r="H320" s="36">
        <f>IF(E320="",H319,IF(E320&gt;=D320,H319+1,0))</f>
        <v/>
      </c>
    </row>
    <row r="321">
      <c r="B321" s="30" t="n">
        <v>316</v>
      </c>
      <c r="C321" s="31">
        <f>INICIO!$C$8+315</f>
        <v/>
      </c>
      <c r="D321" s="32">
        <f>INICIO!$C$6</f>
        <v/>
      </c>
      <c r="E321" s="33" t="n"/>
      <c r="F321" s="34">
        <f>IF(E321="","",IF(E321&gt;=D321,"Sí","No"))</f>
        <v/>
      </c>
      <c r="G321" s="35">
        <f>G320+IF(E321="",0,E321)</f>
        <v/>
      </c>
      <c r="H321" s="36">
        <f>IF(E321="",H320,IF(E321&gt;=D321,H320+1,0))</f>
        <v/>
      </c>
    </row>
    <row r="322">
      <c r="B322" s="30" t="n">
        <v>317</v>
      </c>
      <c r="C322" s="31">
        <f>INICIO!$C$8+316</f>
        <v/>
      </c>
      <c r="D322" s="32">
        <f>INICIO!$C$6</f>
        <v/>
      </c>
      <c r="E322" s="33" t="n"/>
      <c r="F322" s="34">
        <f>IF(E322="","",IF(E322&gt;=D322,"Sí","No"))</f>
        <v/>
      </c>
      <c r="G322" s="35">
        <f>G321+IF(E322="",0,E322)</f>
        <v/>
      </c>
      <c r="H322" s="36">
        <f>IF(E322="",H321,IF(E322&gt;=D322,H321+1,0))</f>
        <v/>
      </c>
    </row>
    <row r="323">
      <c r="B323" s="30" t="n">
        <v>318</v>
      </c>
      <c r="C323" s="31">
        <f>INICIO!$C$8+317</f>
        <v/>
      </c>
      <c r="D323" s="32">
        <f>INICIO!$C$6</f>
        <v/>
      </c>
      <c r="E323" s="33" t="n"/>
      <c r="F323" s="34">
        <f>IF(E323="","",IF(E323&gt;=D323,"Sí","No"))</f>
        <v/>
      </c>
      <c r="G323" s="35">
        <f>G322+IF(E323="",0,E323)</f>
        <v/>
      </c>
      <c r="H323" s="36">
        <f>IF(E323="",H322,IF(E323&gt;=D323,H322+1,0))</f>
        <v/>
      </c>
    </row>
    <row r="324">
      <c r="B324" s="30" t="n">
        <v>319</v>
      </c>
      <c r="C324" s="31">
        <f>INICIO!$C$8+318</f>
        <v/>
      </c>
      <c r="D324" s="32">
        <f>INICIO!$C$6</f>
        <v/>
      </c>
      <c r="E324" s="33" t="n"/>
      <c r="F324" s="34">
        <f>IF(E324="","",IF(E324&gt;=D324,"Sí","No"))</f>
        <v/>
      </c>
      <c r="G324" s="35">
        <f>G323+IF(E324="",0,E324)</f>
        <v/>
      </c>
      <c r="H324" s="36">
        <f>IF(E324="",H323,IF(E324&gt;=D324,H323+1,0))</f>
        <v/>
      </c>
    </row>
    <row r="325">
      <c r="B325" s="30" t="n">
        <v>320</v>
      </c>
      <c r="C325" s="31">
        <f>INICIO!$C$8+319</f>
        <v/>
      </c>
      <c r="D325" s="32">
        <f>INICIO!$C$6</f>
        <v/>
      </c>
      <c r="E325" s="33" t="n"/>
      <c r="F325" s="34">
        <f>IF(E325="","",IF(E325&gt;=D325,"Sí","No"))</f>
        <v/>
      </c>
      <c r="G325" s="35">
        <f>G324+IF(E325="",0,E325)</f>
        <v/>
      </c>
      <c r="H325" s="36">
        <f>IF(E325="",H324,IF(E325&gt;=D325,H324+1,0))</f>
        <v/>
      </c>
    </row>
    <row r="326">
      <c r="B326" s="30" t="n">
        <v>321</v>
      </c>
      <c r="C326" s="31">
        <f>INICIO!$C$8+320</f>
        <v/>
      </c>
      <c r="D326" s="32">
        <f>INICIO!$C$6</f>
        <v/>
      </c>
      <c r="E326" s="33" t="n"/>
      <c r="F326" s="34">
        <f>IF(E326="","",IF(E326&gt;=D326,"Sí","No"))</f>
        <v/>
      </c>
      <c r="G326" s="35">
        <f>G325+IF(E326="",0,E326)</f>
        <v/>
      </c>
      <c r="H326" s="36">
        <f>IF(E326="",H325,IF(E326&gt;=D326,H325+1,0))</f>
        <v/>
      </c>
    </row>
    <row r="327">
      <c r="B327" s="30" t="n">
        <v>322</v>
      </c>
      <c r="C327" s="31">
        <f>INICIO!$C$8+321</f>
        <v/>
      </c>
      <c r="D327" s="32">
        <f>INICIO!$C$6</f>
        <v/>
      </c>
      <c r="E327" s="33" t="n"/>
      <c r="F327" s="34">
        <f>IF(E327="","",IF(E327&gt;=D327,"Sí","No"))</f>
        <v/>
      </c>
      <c r="G327" s="35">
        <f>G326+IF(E327="",0,E327)</f>
        <v/>
      </c>
      <c r="H327" s="36">
        <f>IF(E327="",H326,IF(E327&gt;=D327,H326+1,0))</f>
        <v/>
      </c>
    </row>
    <row r="328">
      <c r="B328" s="30" t="n">
        <v>323</v>
      </c>
      <c r="C328" s="31">
        <f>INICIO!$C$8+322</f>
        <v/>
      </c>
      <c r="D328" s="32">
        <f>INICIO!$C$6</f>
        <v/>
      </c>
      <c r="E328" s="33" t="n"/>
      <c r="F328" s="34">
        <f>IF(E328="","",IF(E328&gt;=D328,"Sí","No"))</f>
        <v/>
      </c>
      <c r="G328" s="35">
        <f>G327+IF(E328="",0,E328)</f>
        <v/>
      </c>
      <c r="H328" s="36">
        <f>IF(E328="",H327,IF(E328&gt;=D328,H327+1,0))</f>
        <v/>
      </c>
    </row>
    <row r="329">
      <c r="B329" s="30" t="n">
        <v>324</v>
      </c>
      <c r="C329" s="31">
        <f>INICIO!$C$8+323</f>
        <v/>
      </c>
      <c r="D329" s="32">
        <f>INICIO!$C$6</f>
        <v/>
      </c>
      <c r="E329" s="33" t="n"/>
      <c r="F329" s="34">
        <f>IF(E329="","",IF(E329&gt;=D329,"Sí","No"))</f>
        <v/>
      </c>
      <c r="G329" s="35">
        <f>G328+IF(E329="",0,E329)</f>
        <v/>
      </c>
      <c r="H329" s="36">
        <f>IF(E329="",H328,IF(E329&gt;=D329,H328+1,0))</f>
        <v/>
      </c>
    </row>
    <row r="330">
      <c r="B330" s="30" t="n">
        <v>325</v>
      </c>
      <c r="C330" s="31">
        <f>INICIO!$C$8+324</f>
        <v/>
      </c>
      <c r="D330" s="32">
        <f>INICIO!$C$6</f>
        <v/>
      </c>
      <c r="E330" s="33" t="n"/>
      <c r="F330" s="34">
        <f>IF(E330="","",IF(E330&gt;=D330,"Sí","No"))</f>
        <v/>
      </c>
      <c r="G330" s="35">
        <f>G329+IF(E330="",0,E330)</f>
        <v/>
      </c>
      <c r="H330" s="36">
        <f>IF(E330="",H329,IF(E330&gt;=D330,H329+1,0))</f>
        <v/>
      </c>
    </row>
    <row r="331">
      <c r="B331" s="30" t="n">
        <v>326</v>
      </c>
      <c r="C331" s="31">
        <f>INICIO!$C$8+325</f>
        <v/>
      </c>
      <c r="D331" s="32">
        <f>INICIO!$C$6</f>
        <v/>
      </c>
      <c r="E331" s="33" t="n"/>
      <c r="F331" s="34">
        <f>IF(E331="","",IF(E331&gt;=D331,"Sí","No"))</f>
        <v/>
      </c>
      <c r="G331" s="35">
        <f>G330+IF(E331="",0,E331)</f>
        <v/>
      </c>
      <c r="H331" s="36">
        <f>IF(E331="",H330,IF(E331&gt;=D331,H330+1,0))</f>
        <v/>
      </c>
    </row>
    <row r="332">
      <c r="B332" s="30" t="n">
        <v>327</v>
      </c>
      <c r="C332" s="31">
        <f>INICIO!$C$8+326</f>
        <v/>
      </c>
      <c r="D332" s="32">
        <f>INICIO!$C$6</f>
        <v/>
      </c>
      <c r="E332" s="33" t="n"/>
      <c r="F332" s="34">
        <f>IF(E332="","",IF(E332&gt;=D332,"Sí","No"))</f>
        <v/>
      </c>
      <c r="G332" s="35">
        <f>G331+IF(E332="",0,E332)</f>
        <v/>
      </c>
      <c r="H332" s="36">
        <f>IF(E332="",H331,IF(E332&gt;=D332,H331+1,0))</f>
        <v/>
      </c>
    </row>
    <row r="333">
      <c r="B333" s="30" t="n">
        <v>328</v>
      </c>
      <c r="C333" s="31">
        <f>INICIO!$C$8+327</f>
        <v/>
      </c>
      <c r="D333" s="32">
        <f>INICIO!$C$6</f>
        <v/>
      </c>
      <c r="E333" s="33" t="n"/>
      <c r="F333" s="34">
        <f>IF(E333="","",IF(E333&gt;=D333,"Sí","No"))</f>
        <v/>
      </c>
      <c r="G333" s="35">
        <f>G332+IF(E333="",0,E333)</f>
        <v/>
      </c>
      <c r="H333" s="36">
        <f>IF(E333="",H332,IF(E333&gt;=D333,H332+1,0))</f>
        <v/>
      </c>
    </row>
    <row r="334">
      <c r="B334" s="30" t="n">
        <v>329</v>
      </c>
      <c r="C334" s="31">
        <f>INICIO!$C$8+328</f>
        <v/>
      </c>
      <c r="D334" s="32">
        <f>INICIO!$C$6</f>
        <v/>
      </c>
      <c r="E334" s="33" t="n"/>
      <c r="F334" s="34">
        <f>IF(E334="","",IF(E334&gt;=D334,"Sí","No"))</f>
        <v/>
      </c>
      <c r="G334" s="35">
        <f>G333+IF(E334="",0,E334)</f>
        <v/>
      </c>
      <c r="H334" s="36">
        <f>IF(E334="",H333,IF(E334&gt;=D334,H333+1,0))</f>
        <v/>
      </c>
    </row>
    <row r="335">
      <c r="B335" s="30" t="n">
        <v>330</v>
      </c>
      <c r="C335" s="31">
        <f>INICIO!$C$8+329</f>
        <v/>
      </c>
      <c r="D335" s="32">
        <f>INICIO!$C$6</f>
        <v/>
      </c>
      <c r="E335" s="33" t="n"/>
      <c r="F335" s="34">
        <f>IF(E335="","",IF(E335&gt;=D335,"Sí","No"))</f>
        <v/>
      </c>
      <c r="G335" s="35">
        <f>G334+IF(E335="",0,E335)</f>
        <v/>
      </c>
      <c r="H335" s="36">
        <f>IF(E335="",H334,IF(E335&gt;=D335,H334+1,0))</f>
        <v/>
      </c>
    </row>
    <row r="336">
      <c r="B336" s="30" t="n">
        <v>331</v>
      </c>
      <c r="C336" s="31">
        <f>INICIO!$C$8+330</f>
        <v/>
      </c>
      <c r="D336" s="32">
        <f>INICIO!$C$6</f>
        <v/>
      </c>
      <c r="E336" s="33" t="n"/>
      <c r="F336" s="34">
        <f>IF(E336="","",IF(E336&gt;=D336,"Sí","No"))</f>
        <v/>
      </c>
      <c r="G336" s="35">
        <f>G335+IF(E336="",0,E336)</f>
        <v/>
      </c>
      <c r="H336" s="36">
        <f>IF(E336="",H335,IF(E336&gt;=D336,H335+1,0))</f>
        <v/>
      </c>
    </row>
    <row r="337">
      <c r="B337" s="30" t="n">
        <v>332</v>
      </c>
      <c r="C337" s="31">
        <f>INICIO!$C$8+331</f>
        <v/>
      </c>
      <c r="D337" s="32">
        <f>INICIO!$C$6</f>
        <v/>
      </c>
      <c r="E337" s="33" t="n"/>
      <c r="F337" s="34">
        <f>IF(E337="","",IF(E337&gt;=D337,"Sí","No"))</f>
        <v/>
      </c>
      <c r="G337" s="35">
        <f>G336+IF(E337="",0,E337)</f>
        <v/>
      </c>
      <c r="H337" s="36">
        <f>IF(E337="",H336,IF(E337&gt;=D337,H336+1,0))</f>
        <v/>
      </c>
    </row>
    <row r="338">
      <c r="B338" s="30" t="n">
        <v>333</v>
      </c>
      <c r="C338" s="31">
        <f>INICIO!$C$8+332</f>
        <v/>
      </c>
      <c r="D338" s="32">
        <f>INICIO!$C$6</f>
        <v/>
      </c>
      <c r="E338" s="33" t="n"/>
      <c r="F338" s="34">
        <f>IF(E338="","",IF(E338&gt;=D338,"Sí","No"))</f>
        <v/>
      </c>
      <c r="G338" s="35">
        <f>G337+IF(E338="",0,E338)</f>
        <v/>
      </c>
      <c r="H338" s="36">
        <f>IF(E338="",H337,IF(E338&gt;=D338,H337+1,0))</f>
        <v/>
      </c>
    </row>
    <row r="339">
      <c r="B339" s="30" t="n">
        <v>334</v>
      </c>
      <c r="C339" s="31">
        <f>INICIO!$C$8+333</f>
        <v/>
      </c>
      <c r="D339" s="32">
        <f>INICIO!$C$6</f>
        <v/>
      </c>
      <c r="E339" s="33" t="n"/>
      <c r="F339" s="34">
        <f>IF(E339="","",IF(E339&gt;=D339,"Sí","No"))</f>
        <v/>
      </c>
      <c r="G339" s="35">
        <f>G338+IF(E339="",0,E339)</f>
        <v/>
      </c>
      <c r="H339" s="36">
        <f>IF(E339="",H338,IF(E339&gt;=D339,H338+1,0))</f>
        <v/>
      </c>
    </row>
    <row r="340">
      <c r="B340" s="30" t="n">
        <v>335</v>
      </c>
      <c r="C340" s="31">
        <f>INICIO!$C$8+334</f>
        <v/>
      </c>
      <c r="D340" s="32">
        <f>INICIO!$C$6</f>
        <v/>
      </c>
      <c r="E340" s="33" t="n"/>
      <c r="F340" s="34">
        <f>IF(E340="","",IF(E340&gt;=D340,"Sí","No"))</f>
        <v/>
      </c>
      <c r="G340" s="35">
        <f>G339+IF(E340="",0,E340)</f>
        <v/>
      </c>
      <c r="H340" s="36">
        <f>IF(E340="",H339,IF(E340&gt;=D340,H339+1,0))</f>
        <v/>
      </c>
    </row>
    <row r="341">
      <c r="B341" s="30" t="n">
        <v>336</v>
      </c>
      <c r="C341" s="31">
        <f>INICIO!$C$8+335</f>
        <v/>
      </c>
      <c r="D341" s="32">
        <f>INICIO!$C$6</f>
        <v/>
      </c>
      <c r="E341" s="33" t="n"/>
      <c r="F341" s="34">
        <f>IF(E341="","",IF(E341&gt;=D341,"Sí","No"))</f>
        <v/>
      </c>
      <c r="G341" s="35">
        <f>G340+IF(E341="",0,E341)</f>
        <v/>
      </c>
      <c r="H341" s="36">
        <f>IF(E341="",H340,IF(E341&gt;=D341,H340+1,0))</f>
        <v/>
      </c>
    </row>
    <row r="342">
      <c r="B342" s="30" t="n">
        <v>337</v>
      </c>
      <c r="C342" s="31">
        <f>INICIO!$C$8+336</f>
        <v/>
      </c>
      <c r="D342" s="32">
        <f>INICIO!$C$6</f>
        <v/>
      </c>
      <c r="E342" s="33" t="n"/>
      <c r="F342" s="34">
        <f>IF(E342="","",IF(E342&gt;=D342,"Sí","No"))</f>
        <v/>
      </c>
      <c r="G342" s="35">
        <f>G341+IF(E342="",0,E342)</f>
        <v/>
      </c>
      <c r="H342" s="36">
        <f>IF(E342="",H341,IF(E342&gt;=D342,H341+1,0))</f>
        <v/>
      </c>
    </row>
    <row r="343">
      <c r="B343" s="30" t="n">
        <v>338</v>
      </c>
      <c r="C343" s="31">
        <f>INICIO!$C$8+337</f>
        <v/>
      </c>
      <c r="D343" s="32">
        <f>INICIO!$C$6</f>
        <v/>
      </c>
      <c r="E343" s="33" t="n"/>
      <c r="F343" s="34">
        <f>IF(E343="","",IF(E343&gt;=D343,"Sí","No"))</f>
        <v/>
      </c>
      <c r="G343" s="35">
        <f>G342+IF(E343="",0,E343)</f>
        <v/>
      </c>
      <c r="H343" s="36">
        <f>IF(E343="",H342,IF(E343&gt;=D343,H342+1,0))</f>
        <v/>
      </c>
    </row>
    <row r="344">
      <c r="B344" s="30" t="n">
        <v>339</v>
      </c>
      <c r="C344" s="31">
        <f>INICIO!$C$8+338</f>
        <v/>
      </c>
      <c r="D344" s="32">
        <f>INICIO!$C$6</f>
        <v/>
      </c>
      <c r="E344" s="33" t="n"/>
      <c r="F344" s="34">
        <f>IF(E344="","",IF(E344&gt;=D344,"Sí","No"))</f>
        <v/>
      </c>
      <c r="G344" s="35">
        <f>G343+IF(E344="",0,E344)</f>
        <v/>
      </c>
      <c r="H344" s="36">
        <f>IF(E344="",H343,IF(E344&gt;=D344,H343+1,0))</f>
        <v/>
      </c>
    </row>
    <row r="345">
      <c r="B345" s="30" t="n">
        <v>340</v>
      </c>
      <c r="C345" s="31">
        <f>INICIO!$C$8+339</f>
        <v/>
      </c>
      <c r="D345" s="32">
        <f>INICIO!$C$6</f>
        <v/>
      </c>
      <c r="E345" s="33" t="n"/>
      <c r="F345" s="34">
        <f>IF(E345="","",IF(E345&gt;=D345,"Sí","No"))</f>
        <v/>
      </c>
      <c r="G345" s="35">
        <f>G344+IF(E345="",0,E345)</f>
        <v/>
      </c>
      <c r="H345" s="36">
        <f>IF(E345="",H344,IF(E345&gt;=D345,H344+1,0))</f>
        <v/>
      </c>
    </row>
    <row r="346">
      <c r="B346" s="30" t="n">
        <v>341</v>
      </c>
      <c r="C346" s="31">
        <f>INICIO!$C$8+340</f>
        <v/>
      </c>
      <c r="D346" s="32">
        <f>INICIO!$C$6</f>
        <v/>
      </c>
      <c r="E346" s="33" t="n"/>
      <c r="F346" s="34">
        <f>IF(E346="","",IF(E346&gt;=D346,"Sí","No"))</f>
        <v/>
      </c>
      <c r="G346" s="35">
        <f>G345+IF(E346="",0,E346)</f>
        <v/>
      </c>
      <c r="H346" s="36">
        <f>IF(E346="",H345,IF(E346&gt;=D346,H345+1,0))</f>
        <v/>
      </c>
    </row>
    <row r="347">
      <c r="B347" s="30" t="n">
        <v>342</v>
      </c>
      <c r="C347" s="31">
        <f>INICIO!$C$8+341</f>
        <v/>
      </c>
      <c r="D347" s="32">
        <f>INICIO!$C$6</f>
        <v/>
      </c>
      <c r="E347" s="33" t="n"/>
      <c r="F347" s="34">
        <f>IF(E347="","",IF(E347&gt;=D347,"Sí","No"))</f>
        <v/>
      </c>
      <c r="G347" s="35">
        <f>G346+IF(E347="",0,E347)</f>
        <v/>
      </c>
      <c r="H347" s="36">
        <f>IF(E347="",H346,IF(E347&gt;=D347,H346+1,0))</f>
        <v/>
      </c>
    </row>
    <row r="348">
      <c r="B348" s="30" t="n">
        <v>343</v>
      </c>
      <c r="C348" s="31">
        <f>INICIO!$C$8+342</f>
        <v/>
      </c>
      <c r="D348" s="32">
        <f>INICIO!$C$6</f>
        <v/>
      </c>
      <c r="E348" s="33" t="n"/>
      <c r="F348" s="34">
        <f>IF(E348="","",IF(E348&gt;=D348,"Sí","No"))</f>
        <v/>
      </c>
      <c r="G348" s="35">
        <f>G347+IF(E348="",0,E348)</f>
        <v/>
      </c>
      <c r="H348" s="36">
        <f>IF(E348="",H347,IF(E348&gt;=D348,H347+1,0))</f>
        <v/>
      </c>
    </row>
    <row r="349">
      <c r="B349" s="30" t="n">
        <v>344</v>
      </c>
      <c r="C349" s="31">
        <f>INICIO!$C$8+343</f>
        <v/>
      </c>
      <c r="D349" s="32">
        <f>INICIO!$C$6</f>
        <v/>
      </c>
      <c r="E349" s="33" t="n"/>
      <c r="F349" s="34">
        <f>IF(E349="","",IF(E349&gt;=D349,"Sí","No"))</f>
        <v/>
      </c>
      <c r="G349" s="35">
        <f>G348+IF(E349="",0,E349)</f>
        <v/>
      </c>
      <c r="H349" s="36">
        <f>IF(E349="",H348,IF(E349&gt;=D349,H348+1,0))</f>
        <v/>
      </c>
    </row>
    <row r="350">
      <c r="B350" s="30" t="n">
        <v>345</v>
      </c>
      <c r="C350" s="31">
        <f>INICIO!$C$8+344</f>
        <v/>
      </c>
      <c r="D350" s="32">
        <f>INICIO!$C$6</f>
        <v/>
      </c>
      <c r="E350" s="33" t="n"/>
      <c r="F350" s="34">
        <f>IF(E350="","",IF(E350&gt;=D350,"Sí","No"))</f>
        <v/>
      </c>
      <c r="G350" s="35">
        <f>G349+IF(E350="",0,E350)</f>
        <v/>
      </c>
      <c r="H350" s="36">
        <f>IF(E350="",H349,IF(E350&gt;=D350,H349+1,0))</f>
        <v/>
      </c>
    </row>
    <row r="351">
      <c r="B351" s="30" t="n">
        <v>346</v>
      </c>
      <c r="C351" s="31">
        <f>INICIO!$C$8+345</f>
        <v/>
      </c>
      <c r="D351" s="32">
        <f>INICIO!$C$6</f>
        <v/>
      </c>
      <c r="E351" s="33" t="n"/>
      <c r="F351" s="34">
        <f>IF(E351="","",IF(E351&gt;=D351,"Sí","No"))</f>
        <v/>
      </c>
      <c r="G351" s="35">
        <f>G350+IF(E351="",0,E351)</f>
        <v/>
      </c>
      <c r="H351" s="36">
        <f>IF(E351="",H350,IF(E351&gt;=D351,H350+1,0))</f>
        <v/>
      </c>
    </row>
    <row r="352">
      <c r="B352" s="30" t="n">
        <v>347</v>
      </c>
      <c r="C352" s="31">
        <f>INICIO!$C$8+346</f>
        <v/>
      </c>
      <c r="D352" s="32">
        <f>INICIO!$C$6</f>
        <v/>
      </c>
      <c r="E352" s="33" t="n"/>
      <c r="F352" s="34">
        <f>IF(E352="","",IF(E352&gt;=D352,"Sí","No"))</f>
        <v/>
      </c>
      <c r="G352" s="35">
        <f>G351+IF(E352="",0,E352)</f>
        <v/>
      </c>
      <c r="H352" s="36">
        <f>IF(E352="",H351,IF(E352&gt;=D352,H351+1,0))</f>
        <v/>
      </c>
    </row>
    <row r="353">
      <c r="B353" s="30" t="n">
        <v>348</v>
      </c>
      <c r="C353" s="31">
        <f>INICIO!$C$8+347</f>
        <v/>
      </c>
      <c r="D353" s="32">
        <f>INICIO!$C$6</f>
        <v/>
      </c>
      <c r="E353" s="33" t="n"/>
      <c r="F353" s="34">
        <f>IF(E353="","",IF(E353&gt;=D353,"Sí","No"))</f>
        <v/>
      </c>
      <c r="G353" s="35">
        <f>G352+IF(E353="",0,E353)</f>
        <v/>
      </c>
      <c r="H353" s="36">
        <f>IF(E353="",H352,IF(E353&gt;=D353,H352+1,0))</f>
        <v/>
      </c>
    </row>
    <row r="354">
      <c r="B354" s="30" t="n">
        <v>349</v>
      </c>
      <c r="C354" s="31">
        <f>INICIO!$C$8+348</f>
        <v/>
      </c>
      <c r="D354" s="32">
        <f>INICIO!$C$6</f>
        <v/>
      </c>
      <c r="E354" s="33" t="n"/>
      <c r="F354" s="34">
        <f>IF(E354="","",IF(E354&gt;=D354,"Sí","No"))</f>
        <v/>
      </c>
      <c r="G354" s="35">
        <f>G353+IF(E354="",0,E354)</f>
        <v/>
      </c>
      <c r="H354" s="36">
        <f>IF(E354="",H353,IF(E354&gt;=D354,H353+1,0))</f>
        <v/>
      </c>
    </row>
    <row r="355">
      <c r="B355" s="30" t="n">
        <v>350</v>
      </c>
      <c r="C355" s="31">
        <f>INICIO!$C$8+349</f>
        <v/>
      </c>
      <c r="D355" s="32">
        <f>INICIO!$C$6</f>
        <v/>
      </c>
      <c r="E355" s="33" t="n"/>
      <c r="F355" s="34">
        <f>IF(E355="","",IF(E355&gt;=D355,"Sí","No"))</f>
        <v/>
      </c>
      <c r="G355" s="35">
        <f>G354+IF(E355="",0,E355)</f>
        <v/>
      </c>
      <c r="H355" s="36">
        <f>IF(E355="",H354,IF(E355&gt;=D355,H354+1,0))</f>
        <v/>
      </c>
    </row>
    <row r="356">
      <c r="B356" s="30" t="n">
        <v>351</v>
      </c>
      <c r="C356" s="31">
        <f>INICIO!$C$8+350</f>
        <v/>
      </c>
      <c r="D356" s="32">
        <f>INICIO!$C$6</f>
        <v/>
      </c>
      <c r="E356" s="33" t="n"/>
      <c r="F356" s="34">
        <f>IF(E356="","",IF(E356&gt;=D356,"Sí","No"))</f>
        <v/>
      </c>
      <c r="G356" s="35">
        <f>G355+IF(E356="",0,E356)</f>
        <v/>
      </c>
      <c r="H356" s="36">
        <f>IF(E356="",H355,IF(E356&gt;=D356,H355+1,0))</f>
        <v/>
      </c>
    </row>
    <row r="357">
      <c r="B357" s="30" t="n">
        <v>352</v>
      </c>
      <c r="C357" s="31">
        <f>INICIO!$C$8+351</f>
        <v/>
      </c>
      <c r="D357" s="32">
        <f>INICIO!$C$6</f>
        <v/>
      </c>
      <c r="E357" s="33" t="n"/>
      <c r="F357" s="34">
        <f>IF(E357="","",IF(E357&gt;=D357,"Sí","No"))</f>
        <v/>
      </c>
      <c r="G357" s="35">
        <f>G356+IF(E357="",0,E357)</f>
        <v/>
      </c>
      <c r="H357" s="36">
        <f>IF(E357="",H356,IF(E357&gt;=D357,H356+1,0))</f>
        <v/>
      </c>
    </row>
    <row r="358">
      <c r="B358" s="30" t="n">
        <v>353</v>
      </c>
      <c r="C358" s="31">
        <f>INICIO!$C$8+352</f>
        <v/>
      </c>
      <c r="D358" s="32">
        <f>INICIO!$C$6</f>
        <v/>
      </c>
      <c r="E358" s="33" t="n"/>
      <c r="F358" s="34">
        <f>IF(E358="","",IF(E358&gt;=D358,"Sí","No"))</f>
        <v/>
      </c>
      <c r="G358" s="35">
        <f>G357+IF(E358="",0,E358)</f>
        <v/>
      </c>
      <c r="H358" s="36">
        <f>IF(E358="",H357,IF(E358&gt;=D358,H357+1,0))</f>
        <v/>
      </c>
    </row>
    <row r="359">
      <c r="B359" s="30" t="n">
        <v>354</v>
      </c>
      <c r="C359" s="31">
        <f>INICIO!$C$8+353</f>
        <v/>
      </c>
      <c r="D359" s="32">
        <f>INICIO!$C$6</f>
        <v/>
      </c>
      <c r="E359" s="33" t="n"/>
      <c r="F359" s="34">
        <f>IF(E359="","",IF(E359&gt;=D359,"Sí","No"))</f>
        <v/>
      </c>
      <c r="G359" s="35">
        <f>G358+IF(E359="",0,E359)</f>
        <v/>
      </c>
      <c r="H359" s="36">
        <f>IF(E359="",H358,IF(E359&gt;=D359,H358+1,0))</f>
        <v/>
      </c>
    </row>
    <row r="360">
      <c r="B360" s="30" t="n">
        <v>355</v>
      </c>
      <c r="C360" s="31">
        <f>INICIO!$C$8+354</f>
        <v/>
      </c>
      <c r="D360" s="32">
        <f>INICIO!$C$6</f>
        <v/>
      </c>
      <c r="E360" s="33" t="n"/>
      <c r="F360" s="34">
        <f>IF(E360="","",IF(E360&gt;=D360,"Sí","No"))</f>
        <v/>
      </c>
      <c r="G360" s="35">
        <f>G359+IF(E360="",0,E360)</f>
        <v/>
      </c>
      <c r="H360" s="36">
        <f>IF(E360="",H359,IF(E360&gt;=D360,H359+1,0))</f>
        <v/>
      </c>
    </row>
    <row r="361">
      <c r="B361" s="30" t="n">
        <v>356</v>
      </c>
      <c r="C361" s="31">
        <f>INICIO!$C$8+355</f>
        <v/>
      </c>
      <c r="D361" s="32">
        <f>INICIO!$C$6</f>
        <v/>
      </c>
      <c r="E361" s="33" t="n"/>
      <c r="F361" s="34">
        <f>IF(E361="","",IF(E361&gt;=D361,"Sí","No"))</f>
        <v/>
      </c>
      <c r="G361" s="35">
        <f>G360+IF(E361="",0,E361)</f>
        <v/>
      </c>
      <c r="H361" s="36">
        <f>IF(E361="",H360,IF(E361&gt;=D361,H360+1,0))</f>
        <v/>
      </c>
    </row>
    <row r="362">
      <c r="B362" s="30" t="n">
        <v>357</v>
      </c>
      <c r="C362" s="31">
        <f>INICIO!$C$8+356</f>
        <v/>
      </c>
      <c r="D362" s="32">
        <f>INICIO!$C$6</f>
        <v/>
      </c>
      <c r="E362" s="33" t="n"/>
      <c r="F362" s="34">
        <f>IF(E362="","",IF(E362&gt;=D362,"Sí","No"))</f>
        <v/>
      </c>
      <c r="G362" s="35">
        <f>G361+IF(E362="",0,E362)</f>
        <v/>
      </c>
      <c r="H362" s="36">
        <f>IF(E362="",H361,IF(E362&gt;=D362,H361+1,0))</f>
        <v/>
      </c>
    </row>
    <row r="363">
      <c r="B363" s="30" t="n">
        <v>358</v>
      </c>
      <c r="C363" s="31">
        <f>INICIO!$C$8+357</f>
        <v/>
      </c>
      <c r="D363" s="32">
        <f>INICIO!$C$6</f>
        <v/>
      </c>
      <c r="E363" s="33" t="n"/>
      <c r="F363" s="34">
        <f>IF(E363="","",IF(E363&gt;=D363,"Sí","No"))</f>
        <v/>
      </c>
      <c r="G363" s="35">
        <f>G362+IF(E363="",0,E363)</f>
        <v/>
      </c>
      <c r="H363" s="36">
        <f>IF(E363="",H362,IF(E363&gt;=D363,H362+1,0))</f>
        <v/>
      </c>
    </row>
    <row r="364">
      <c r="B364" s="30" t="n">
        <v>359</v>
      </c>
      <c r="C364" s="31">
        <f>INICIO!$C$8+358</f>
        <v/>
      </c>
      <c r="D364" s="32">
        <f>INICIO!$C$6</f>
        <v/>
      </c>
      <c r="E364" s="33" t="n"/>
      <c r="F364" s="34">
        <f>IF(E364="","",IF(E364&gt;=D364,"Sí","No"))</f>
        <v/>
      </c>
      <c r="G364" s="35">
        <f>G363+IF(E364="",0,E364)</f>
        <v/>
      </c>
      <c r="H364" s="36">
        <f>IF(E364="",H363,IF(E364&gt;=D364,H363+1,0))</f>
        <v/>
      </c>
    </row>
    <row r="365">
      <c r="B365" s="30" t="n">
        <v>360</v>
      </c>
      <c r="C365" s="31">
        <f>INICIO!$C$8+359</f>
        <v/>
      </c>
      <c r="D365" s="32">
        <f>INICIO!$C$6</f>
        <v/>
      </c>
      <c r="E365" s="33" t="n"/>
      <c r="F365" s="34">
        <f>IF(E365="","",IF(E365&gt;=D365,"Sí","No"))</f>
        <v/>
      </c>
      <c r="G365" s="35">
        <f>G364+IF(E365="",0,E365)</f>
        <v/>
      </c>
      <c r="H365" s="36">
        <f>IF(E365="",H364,IF(E365&gt;=D365,H364+1,0))</f>
        <v/>
      </c>
    </row>
    <row r="366">
      <c r="B366" s="30" t="n">
        <v>361</v>
      </c>
      <c r="C366" s="31">
        <f>INICIO!$C$8+360</f>
        <v/>
      </c>
      <c r="D366" s="32">
        <f>INICIO!$C$6</f>
        <v/>
      </c>
      <c r="E366" s="33" t="n"/>
      <c r="F366" s="34">
        <f>IF(E366="","",IF(E366&gt;=D366,"Sí","No"))</f>
        <v/>
      </c>
      <c r="G366" s="35">
        <f>G365+IF(E366="",0,E366)</f>
        <v/>
      </c>
      <c r="H366" s="36">
        <f>IF(E366="",H365,IF(E366&gt;=D366,H365+1,0))</f>
        <v/>
      </c>
    </row>
    <row r="367">
      <c r="B367" s="30" t="n">
        <v>362</v>
      </c>
      <c r="C367" s="31">
        <f>INICIO!$C$8+361</f>
        <v/>
      </c>
      <c r="D367" s="32">
        <f>INICIO!$C$6</f>
        <v/>
      </c>
      <c r="E367" s="33" t="n"/>
      <c r="F367" s="34">
        <f>IF(E367="","",IF(E367&gt;=D367,"Sí","No"))</f>
        <v/>
      </c>
      <c r="G367" s="35">
        <f>G366+IF(E367="",0,E367)</f>
        <v/>
      </c>
      <c r="H367" s="36">
        <f>IF(E367="",H366,IF(E367&gt;=D367,H366+1,0))</f>
        <v/>
      </c>
    </row>
    <row r="368">
      <c r="B368" s="30" t="n">
        <v>363</v>
      </c>
      <c r="C368" s="31">
        <f>INICIO!$C$8+362</f>
        <v/>
      </c>
      <c r="D368" s="32">
        <f>INICIO!$C$6</f>
        <v/>
      </c>
      <c r="E368" s="33" t="n"/>
      <c r="F368" s="34">
        <f>IF(E368="","",IF(E368&gt;=D368,"Sí","No"))</f>
        <v/>
      </c>
      <c r="G368" s="35">
        <f>G367+IF(E368="",0,E368)</f>
        <v/>
      </c>
      <c r="H368" s="36">
        <f>IF(E368="",H367,IF(E368&gt;=D368,H367+1,0))</f>
        <v/>
      </c>
    </row>
    <row r="369">
      <c r="B369" s="30" t="n">
        <v>364</v>
      </c>
      <c r="C369" s="31">
        <f>INICIO!$C$8+363</f>
        <v/>
      </c>
      <c r="D369" s="32">
        <f>INICIO!$C$6</f>
        <v/>
      </c>
      <c r="E369" s="33" t="n"/>
      <c r="F369" s="34">
        <f>IF(E369="","",IF(E369&gt;=D369,"Sí","No"))</f>
        <v/>
      </c>
      <c r="G369" s="35">
        <f>G368+IF(E369="",0,E369)</f>
        <v/>
      </c>
      <c r="H369" s="36">
        <f>IF(E369="",H368,IF(E369&gt;=D369,H368+1,0))</f>
        <v/>
      </c>
    </row>
    <row r="370">
      <c r="B370" s="30" t="n">
        <v>365</v>
      </c>
      <c r="C370" s="31">
        <f>INICIO!$C$8+364</f>
        <v/>
      </c>
      <c r="D370" s="32">
        <f>INICIO!$C$6</f>
        <v/>
      </c>
      <c r="E370" s="33" t="n"/>
      <c r="F370" s="34">
        <f>IF(E370="","",IF(E370&gt;=D370,"Sí","No"))</f>
        <v/>
      </c>
      <c r="G370" s="35">
        <f>G369+IF(E370="",0,E370)</f>
        <v/>
      </c>
      <c r="H370" s="36">
        <f>IF(E370="",H369,IF(E370&gt;=D370,H369+1,0))</f>
        <v/>
      </c>
    </row>
  </sheetData>
  <mergeCells count="2">
    <mergeCell ref="B3:H3"/>
    <mergeCell ref="B2:H2"/>
  </mergeCells>
  <conditionalFormatting sqref="F6:F370">
    <cfRule type="cellIs" priority="1" operator="equal" dxfId="1">
      <formula>"Sí"</formula>
    </cfRule>
    <cfRule type="cellIs" priority="2" operator="equal" dxfId="2">
      <formula>"No"</formula>
    </cfRule>
  </conditionalFormatting>
  <printOptions horizontalCentered="1"/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B2:G18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8" customWidth="1" min="2" max="2"/>
    <col width="16" customWidth="1" min="3" max="3"/>
    <col width="16" customWidth="1" min="4" max="4"/>
    <col width="18" customWidth="1" min="5" max="5"/>
    <col width="16" customWidth="1" min="6" max="6"/>
    <col width="20" customWidth="1" min="7" max="7"/>
  </cols>
  <sheetData>
    <row r="1" ht="78" customHeight="1"/>
    <row r="2" ht="30" customHeight="1">
      <c r="B2" s="29" t="inlineStr">
        <is>
          <t>RESUMEN MES A MES</t>
        </is>
      </c>
      <c r="C2" s="2" t="n"/>
      <c r="D2" s="2" t="n"/>
      <c r="E2" s="2" t="n"/>
      <c r="F2" s="2" t="n"/>
      <c r="G2" s="2" t="n"/>
    </row>
    <row r="3">
      <c r="B3" s="7" t="inlineStr">
        <is>
          <t>Se llena solo con lo que anotas en REGISTRO.</t>
        </is>
      </c>
    </row>
    <row r="5" ht="32" customHeight="1">
      <c r="B5" s="21" t="inlineStr">
        <is>
          <t>Mes</t>
        </is>
      </c>
      <c r="C5" s="21" t="inlineStr">
        <is>
          <t>Días con registro</t>
        </is>
      </c>
      <c r="D5" s="21" t="inlineStr">
        <is>
          <t>Días cumplidos</t>
        </is>
      </c>
      <c r="E5" s="21" t="inlineStr">
        <is>
          <t>Cumplimiento</t>
        </is>
      </c>
      <c r="F5" s="21" t="inlineStr">
        <is>
          <t>Guardado en el mes</t>
        </is>
      </c>
      <c r="G5" s="21" t="inlineStr">
        <is>
          <t>Acumulado</t>
        </is>
      </c>
    </row>
    <row r="6">
      <c r="B6" s="37">
        <f>EDATE(INICIO!$C$8,0)</f>
        <v/>
      </c>
      <c r="C6" s="38">
        <f>COUNTIFS(REGISTRO!$C$6:$C$370,"&gt;="&amp;EDATE(INICIO!$C$8,0),REGISTRO!$C$6:$C$370,"&lt;="&amp;EDATE(INICIO!$C$8,1)-1,REGISTRO!$E$6:$E$370,"&lt;&gt;")</f>
        <v/>
      </c>
      <c r="D6" s="38">
        <f>COUNTIFS(REGISTRO!$C$6:$C$370,"&gt;="&amp;EDATE(INICIO!$C$8,0),REGISTRO!$C$6:$C$370,"&lt;="&amp;EDATE(INICIO!$C$8,1)-1,REGISTRO!$F$6:$F$370,"Sí")</f>
        <v/>
      </c>
      <c r="E6" s="39">
        <f>IFERROR(D6/C6,0)</f>
        <v/>
      </c>
      <c r="F6" s="40">
        <f>SUMIFS(REGISTRO!$E$6:$E$370,REGISTRO!$C$6:$C$370,"&gt;="&amp;EDATE(INICIO!$C$8,0),REGISTRO!$C$6:$C$370,"&lt;="&amp;EDATE(INICIO!$C$8,1)-1)</f>
        <v/>
      </c>
      <c r="G6" s="41">
        <f>0+F6</f>
        <v/>
      </c>
    </row>
    <row r="7">
      <c r="B7" s="37">
        <f>EDATE(INICIO!$C$8,1)</f>
        <v/>
      </c>
      <c r="C7" s="38">
        <f>COUNTIFS(REGISTRO!$C$6:$C$370,"&gt;="&amp;EDATE(INICIO!$C$8,1),REGISTRO!$C$6:$C$370,"&lt;="&amp;EDATE(INICIO!$C$8,2)-1,REGISTRO!$E$6:$E$370,"&lt;&gt;")</f>
        <v/>
      </c>
      <c r="D7" s="38">
        <f>COUNTIFS(REGISTRO!$C$6:$C$370,"&gt;="&amp;EDATE(INICIO!$C$8,1),REGISTRO!$C$6:$C$370,"&lt;="&amp;EDATE(INICIO!$C$8,2)-1,REGISTRO!$F$6:$F$370,"Sí")</f>
        <v/>
      </c>
      <c r="E7" s="39">
        <f>IFERROR(D7/C7,0)</f>
        <v/>
      </c>
      <c r="F7" s="40">
        <f>SUMIFS(REGISTRO!$E$6:$E$370,REGISTRO!$C$6:$C$370,"&gt;="&amp;EDATE(INICIO!$C$8,1),REGISTRO!$C$6:$C$370,"&lt;="&amp;EDATE(INICIO!$C$8,2)-1)</f>
        <v/>
      </c>
      <c r="G7" s="41">
        <f>G6+F7</f>
        <v/>
      </c>
    </row>
    <row r="8">
      <c r="B8" s="37">
        <f>EDATE(INICIO!$C$8,2)</f>
        <v/>
      </c>
      <c r="C8" s="38">
        <f>COUNTIFS(REGISTRO!$C$6:$C$370,"&gt;="&amp;EDATE(INICIO!$C$8,2),REGISTRO!$C$6:$C$370,"&lt;="&amp;EDATE(INICIO!$C$8,3)-1,REGISTRO!$E$6:$E$370,"&lt;&gt;")</f>
        <v/>
      </c>
      <c r="D8" s="38">
        <f>COUNTIFS(REGISTRO!$C$6:$C$370,"&gt;="&amp;EDATE(INICIO!$C$8,2),REGISTRO!$C$6:$C$370,"&lt;="&amp;EDATE(INICIO!$C$8,3)-1,REGISTRO!$F$6:$F$370,"Sí")</f>
        <v/>
      </c>
      <c r="E8" s="39">
        <f>IFERROR(D8/C8,0)</f>
        <v/>
      </c>
      <c r="F8" s="40">
        <f>SUMIFS(REGISTRO!$E$6:$E$370,REGISTRO!$C$6:$C$370,"&gt;="&amp;EDATE(INICIO!$C$8,2),REGISTRO!$C$6:$C$370,"&lt;="&amp;EDATE(INICIO!$C$8,3)-1)</f>
        <v/>
      </c>
      <c r="G8" s="41">
        <f>G7+F8</f>
        <v/>
      </c>
    </row>
    <row r="9">
      <c r="B9" s="37">
        <f>EDATE(INICIO!$C$8,3)</f>
        <v/>
      </c>
      <c r="C9" s="38">
        <f>COUNTIFS(REGISTRO!$C$6:$C$370,"&gt;="&amp;EDATE(INICIO!$C$8,3),REGISTRO!$C$6:$C$370,"&lt;="&amp;EDATE(INICIO!$C$8,4)-1,REGISTRO!$E$6:$E$370,"&lt;&gt;")</f>
        <v/>
      </c>
      <c r="D9" s="38">
        <f>COUNTIFS(REGISTRO!$C$6:$C$370,"&gt;="&amp;EDATE(INICIO!$C$8,3),REGISTRO!$C$6:$C$370,"&lt;="&amp;EDATE(INICIO!$C$8,4)-1,REGISTRO!$F$6:$F$370,"Sí")</f>
        <v/>
      </c>
      <c r="E9" s="39">
        <f>IFERROR(D9/C9,0)</f>
        <v/>
      </c>
      <c r="F9" s="40">
        <f>SUMIFS(REGISTRO!$E$6:$E$370,REGISTRO!$C$6:$C$370,"&gt;="&amp;EDATE(INICIO!$C$8,3),REGISTRO!$C$6:$C$370,"&lt;="&amp;EDATE(INICIO!$C$8,4)-1)</f>
        <v/>
      </c>
      <c r="G9" s="41">
        <f>G8+F9</f>
        <v/>
      </c>
    </row>
    <row r="10">
      <c r="B10" s="37">
        <f>EDATE(INICIO!$C$8,4)</f>
        <v/>
      </c>
      <c r="C10" s="38">
        <f>COUNTIFS(REGISTRO!$C$6:$C$370,"&gt;="&amp;EDATE(INICIO!$C$8,4),REGISTRO!$C$6:$C$370,"&lt;="&amp;EDATE(INICIO!$C$8,5)-1,REGISTRO!$E$6:$E$370,"&lt;&gt;")</f>
        <v/>
      </c>
      <c r="D10" s="38">
        <f>COUNTIFS(REGISTRO!$C$6:$C$370,"&gt;="&amp;EDATE(INICIO!$C$8,4),REGISTRO!$C$6:$C$370,"&lt;="&amp;EDATE(INICIO!$C$8,5)-1,REGISTRO!$F$6:$F$370,"Sí")</f>
        <v/>
      </c>
      <c r="E10" s="39">
        <f>IFERROR(D10/C10,0)</f>
        <v/>
      </c>
      <c r="F10" s="40">
        <f>SUMIFS(REGISTRO!$E$6:$E$370,REGISTRO!$C$6:$C$370,"&gt;="&amp;EDATE(INICIO!$C$8,4),REGISTRO!$C$6:$C$370,"&lt;="&amp;EDATE(INICIO!$C$8,5)-1)</f>
        <v/>
      </c>
      <c r="G10" s="41">
        <f>G9+F10</f>
        <v/>
      </c>
    </row>
    <row r="11">
      <c r="B11" s="37">
        <f>EDATE(INICIO!$C$8,5)</f>
        <v/>
      </c>
      <c r="C11" s="38">
        <f>COUNTIFS(REGISTRO!$C$6:$C$370,"&gt;="&amp;EDATE(INICIO!$C$8,5),REGISTRO!$C$6:$C$370,"&lt;="&amp;EDATE(INICIO!$C$8,6)-1,REGISTRO!$E$6:$E$370,"&lt;&gt;")</f>
        <v/>
      </c>
      <c r="D11" s="38">
        <f>COUNTIFS(REGISTRO!$C$6:$C$370,"&gt;="&amp;EDATE(INICIO!$C$8,5),REGISTRO!$C$6:$C$370,"&lt;="&amp;EDATE(INICIO!$C$8,6)-1,REGISTRO!$F$6:$F$370,"Sí")</f>
        <v/>
      </c>
      <c r="E11" s="39">
        <f>IFERROR(D11/C11,0)</f>
        <v/>
      </c>
      <c r="F11" s="40">
        <f>SUMIFS(REGISTRO!$E$6:$E$370,REGISTRO!$C$6:$C$370,"&gt;="&amp;EDATE(INICIO!$C$8,5),REGISTRO!$C$6:$C$370,"&lt;="&amp;EDATE(INICIO!$C$8,6)-1)</f>
        <v/>
      </c>
      <c r="G11" s="41">
        <f>G10+F11</f>
        <v/>
      </c>
    </row>
    <row r="12">
      <c r="B12" s="37">
        <f>EDATE(INICIO!$C$8,6)</f>
        <v/>
      </c>
      <c r="C12" s="38">
        <f>COUNTIFS(REGISTRO!$C$6:$C$370,"&gt;="&amp;EDATE(INICIO!$C$8,6),REGISTRO!$C$6:$C$370,"&lt;="&amp;EDATE(INICIO!$C$8,7)-1,REGISTRO!$E$6:$E$370,"&lt;&gt;")</f>
        <v/>
      </c>
      <c r="D12" s="38">
        <f>COUNTIFS(REGISTRO!$C$6:$C$370,"&gt;="&amp;EDATE(INICIO!$C$8,6),REGISTRO!$C$6:$C$370,"&lt;="&amp;EDATE(INICIO!$C$8,7)-1,REGISTRO!$F$6:$F$370,"Sí")</f>
        <v/>
      </c>
      <c r="E12" s="39">
        <f>IFERROR(D12/C12,0)</f>
        <v/>
      </c>
      <c r="F12" s="40">
        <f>SUMIFS(REGISTRO!$E$6:$E$370,REGISTRO!$C$6:$C$370,"&gt;="&amp;EDATE(INICIO!$C$8,6),REGISTRO!$C$6:$C$370,"&lt;="&amp;EDATE(INICIO!$C$8,7)-1)</f>
        <v/>
      </c>
      <c r="G12" s="41">
        <f>G11+F12</f>
        <v/>
      </c>
    </row>
    <row r="13">
      <c r="B13" s="37">
        <f>EDATE(INICIO!$C$8,7)</f>
        <v/>
      </c>
      <c r="C13" s="38">
        <f>COUNTIFS(REGISTRO!$C$6:$C$370,"&gt;="&amp;EDATE(INICIO!$C$8,7),REGISTRO!$C$6:$C$370,"&lt;="&amp;EDATE(INICIO!$C$8,8)-1,REGISTRO!$E$6:$E$370,"&lt;&gt;")</f>
        <v/>
      </c>
      <c r="D13" s="38">
        <f>COUNTIFS(REGISTRO!$C$6:$C$370,"&gt;="&amp;EDATE(INICIO!$C$8,7),REGISTRO!$C$6:$C$370,"&lt;="&amp;EDATE(INICIO!$C$8,8)-1,REGISTRO!$F$6:$F$370,"Sí")</f>
        <v/>
      </c>
      <c r="E13" s="39">
        <f>IFERROR(D13/C13,0)</f>
        <v/>
      </c>
      <c r="F13" s="40">
        <f>SUMIFS(REGISTRO!$E$6:$E$370,REGISTRO!$C$6:$C$370,"&gt;="&amp;EDATE(INICIO!$C$8,7),REGISTRO!$C$6:$C$370,"&lt;="&amp;EDATE(INICIO!$C$8,8)-1)</f>
        <v/>
      </c>
      <c r="G13" s="41">
        <f>G12+F13</f>
        <v/>
      </c>
    </row>
    <row r="14">
      <c r="B14" s="37">
        <f>EDATE(INICIO!$C$8,8)</f>
        <v/>
      </c>
      <c r="C14" s="38">
        <f>COUNTIFS(REGISTRO!$C$6:$C$370,"&gt;="&amp;EDATE(INICIO!$C$8,8),REGISTRO!$C$6:$C$370,"&lt;="&amp;EDATE(INICIO!$C$8,9)-1,REGISTRO!$E$6:$E$370,"&lt;&gt;")</f>
        <v/>
      </c>
      <c r="D14" s="38">
        <f>COUNTIFS(REGISTRO!$C$6:$C$370,"&gt;="&amp;EDATE(INICIO!$C$8,8),REGISTRO!$C$6:$C$370,"&lt;="&amp;EDATE(INICIO!$C$8,9)-1,REGISTRO!$F$6:$F$370,"Sí")</f>
        <v/>
      </c>
      <c r="E14" s="39">
        <f>IFERROR(D14/C14,0)</f>
        <v/>
      </c>
      <c r="F14" s="40">
        <f>SUMIFS(REGISTRO!$E$6:$E$370,REGISTRO!$C$6:$C$370,"&gt;="&amp;EDATE(INICIO!$C$8,8),REGISTRO!$C$6:$C$370,"&lt;="&amp;EDATE(INICIO!$C$8,9)-1)</f>
        <v/>
      </c>
      <c r="G14" s="41">
        <f>G13+F14</f>
        <v/>
      </c>
    </row>
    <row r="15">
      <c r="B15" s="37">
        <f>EDATE(INICIO!$C$8,9)</f>
        <v/>
      </c>
      <c r="C15" s="38">
        <f>COUNTIFS(REGISTRO!$C$6:$C$370,"&gt;="&amp;EDATE(INICIO!$C$8,9),REGISTRO!$C$6:$C$370,"&lt;="&amp;EDATE(INICIO!$C$8,10)-1,REGISTRO!$E$6:$E$370,"&lt;&gt;")</f>
        <v/>
      </c>
      <c r="D15" s="38">
        <f>COUNTIFS(REGISTRO!$C$6:$C$370,"&gt;="&amp;EDATE(INICIO!$C$8,9),REGISTRO!$C$6:$C$370,"&lt;="&amp;EDATE(INICIO!$C$8,10)-1,REGISTRO!$F$6:$F$370,"Sí")</f>
        <v/>
      </c>
      <c r="E15" s="39">
        <f>IFERROR(D15/C15,0)</f>
        <v/>
      </c>
      <c r="F15" s="40">
        <f>SUMIFS(REGISTRO!$E$6:$E$370,REGISTRO!$C$6:$C$370,"&gt;="&amp;EDATE(INICIO!$C$8,9),REGISTRO!$C$6:$C$370,"&lt;="&amp;EDATE(INICIO!$C$8,10)-1)</f>
        <v/>
      </c>
      <c r="G15" s="41">
        <f>G14+F15</f>
        <v/>
      </c>
    </row>
    <row r="16">
      <c r="B16" s="37">
        <f>EDATE(INICIO!$C$8,10)</f>
        <v/>
      </c>
      <c r="C16" s="38">
        <f>COUNTIFS(REGISTRO!$C$6:$C$370,"&gt;="&amp;EDATE(INICIO!$C$8,10),REGISTRO!$C$6:$C$370,"&lt;="&amp;EDATE(INICIO!$C$8,11)-1,REGISTRO!$E$6:$E$370,"&lt;&gt;")</f>
        <v/>
      </c>
      <c r="D16" s="38">
        <f>COUNTIFS(REGISTRO!$C$6:$C$370,"&gt;="&amp;EDATE(INICIO!$C$8,10),REGISTRO!$C$6:$C$370,"&lt;="&amp;EDATE(INICIO!$C$8,11)-1,REGISTRO!$F$6:$F$370,"Sí")</f>
        <v/>
      </c>
      <c r="E16" s="39">
        <f>IFERROR(D16/C16,0)</f>
        <v/>
      </c>
      <c r="F16" s="40">
        <f>SUMIFS(REGISTRO!$E$6:$E$370,REGISTRO!$C$6:$C$370,"&gt;="&amp;EDATE(INICIO!$C$8,10),REGISTRO!$C$6:$C$370,"&lt;="&amp;EDATE(INICIO!$C$8,11)-1)</f>
        <v/>
      </c>
      <c r="G16" s="41">
        <f>G15+F16</f>
        <v/>
      </c>
    </row>
    <row r="17">
      <c r="B17" s="37">
        <f>EDATE(INICIO!$C$8,11)</f>
        <v/>
      </c>
      <c r="C17" s="38">
        <f>COUNTIFS(REGISTRO!$C$6:$C$370,"&gt;="&amp;EDATE(INICIO!$C$8,11),REGISTRO!$C$6:$C$370,"&lt;="&amp;EDATE(INICIO!$C$8,12)-1,REGISTRO!$E$6:$E$370,"&lt;&gt;")</f>
        <v/>
      </c>
      <c r="D17" s="38">
        <f>COUNTIFS(REGISTRO!$C$6:$C$370,"&gt;="&amp;EDATE(INICIO!$C$8,11),REGISTRO!$C$6:$C$370,"&lt;="&amp;EDATE(INICIO!$C$8,12)-1,REGISTRO!$F$6:$F$370,"Sí")</f>
        <v/>
      </c>
      <c r="E17" s="39">
        <f>IFERROR(D17/C17,0)</f>
        <v/>
      </c>
      <c r="F17" s="40">
        <f>SUMIFS(REGISTRO!$E$6:$E$370,REGISTRO!$C$6:$C$370,"&gt;="&amp;EDATE(INICIO!$C$8,11),REGISTRO!$C$6:$C$370,"&lt;="&amp;EDATE(INICIO!$C$8,12)-1)</f>
        <v/>
      </c>
      <c r="G17" s="41">
        <f>G16+F17</f>
        <v/>
      </c>
    </row>
    <row r="18" ht="26" customHeight="1">
      <c r="B18" s="42" t="inlineStr">
        <is>
          <t>TOTAL DEL AÑO</t>
        </is>
      </c>
      <c r="C18" s="43">
        <f>SUM(C6:C17)</f>
        <v/>
      </c>
      <c r="D18" s="43">
        <f>SUM(D6:D17)</f>
        <v/>
      </c>
      <c r="E18" s="44">
        <f>IFERROR(D18/C18,0)</f>
        <v/>
      </c>
      <c r="F18" s="45">
        <f>SUM(F6:F17)</f>
        <v/>
      </c>
      <c r="G18" s="45">
        <f>F18</f>
        <v/>
      </c>
    </row>
  </sheetData>
  <mergeCells count="2">
    <mergeCell ref="B3:G3"/>
    <mergeCell ref="B2:G2"/>
  </mergeCells>
  <printOptions horizontalCentered="1"/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B2:G14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0" customWidth="1" min="2" max="2"/>
    <col width="18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 ht="78" customHeight="1"/>
    <row r="2" ht="30" customHeight="1">
      <c r="B2" s="29" t="inlineStr">
        <is>
          <t>¿Y SI GUARDO MÁS?  ·  ¿Y SI GUARDO MENOS?</t>
        </is>
      </c>
      <c r="C2" s="2" t="n"/>
      <c r="D2" s="2" t="n"/>
      <c r="E2" s="2" t="n"/>
      <c r="F2" s="2" t="n"/>
      <c r="G2" s="2" t="n"/>
    </row>
    <row r="3">
      <c r="B3" s="7" t="inlineStr">
        <is>
          <t>La misma disciplina, distintos montos. Tu fila aparece resaltada al final.</t>
        </is>
      </c>
    </row>
    <row r="5" ht="32" customHeight="1">
      <c r="B5" s="21" t="inlineStr">
        <is>
          <t>Guardas al día</t>
        </is>
      </c>
      <c r="C5" s="21" t="inlineStr">
        <is>
          <t>Al mes</t>
        </is>
      </c>
      <c r="D5" s="21" t="inlineStr">
        <is>
          <t>En 1 año</t>
        </is>
      </c>
      <c r="E5" s="21" t="inlineStr">
        <is>
          <t>En 5 años</t>
        </is>
      </c>
      <c r="F5" s="21" t="inlineStr">
        <is>
          <t>En 10 años</t>
        </is>
      </c>
      <c r="G5" s="21" t="inlineStr">
        <is>
          <t>Solo bajo el colchón
(10 años)</t>
        </is>
      </c>
    </row>
    <row r="6">
      <c r="B6" s="46" t="n">
        <v>50</v>
      </c>
      <c r="C6" s="41">
        <f>B6*30</f>
        <v/>
      </c>
      <c r="D6" s="47">
        <f>IF(C6=0,0,C6*((((1+INICIO!$D$10/12)^(1*12))-1)/(INICIO!$D$10/12)))</f>
        <v/>
      </c>
      <c r="E6" s="47">
        <f>IF(C6=0,0,C6*((((1+INICIO!$D$10/12)^(5*12))-1)/(INICIO!$D$10/12)))</f>
        <v/>
      </c>
      <c r="F6" s="47">
        <f>IF(C6=0,0,C6*((((1+INICIO!$D$10/12)^(10*12))-1)/(INICIO!$D$10/12)))</f>
        <v/>
      </c>
      <c r="G6" s="48">
        <f>C6*120</f>
        <v/>
      </c>
    </row>
    <row r="7">
      <c r="B7" s="46" t="n">
        <v>100</v>
      </c>
      <c r="C7" s="41">
        <f>B7*30</f>
        <v/>
      </c>
      <c r="D7" s="47">
        <f>IF(C7=0,0,C7*((((1+INICIO!$D$10/12)^(1*12))-1)/(INICIO!$D$10/12)))</f>
        <v/>
      </c>
      <c r="E7" s="47">
        <f>IF(C7=0,0,C7*((((1+INICIO!$D$10/12)^(5*12))-1)/(INICIO!$D$10/12)))</f>
        <v/>
      </c>
      <c r="F7" s="47">
        <f>IF(C7=0,0,C7*((((1+INICIO!$D$10/12)^(10*12))-1)/(INICIO!$D$10/12)))</f>
        <v/>
      </c>
      <c r="G7" s="48">
        <f>C7*120</f>
        <v/>
      </c>
    </row>
    <row r="8">
      <c r="B8" s="46" t="n">
        <v>200</v>
      </c>
      <c r="C8" s="41">
        <f>B8*30</f>
        <v/>
      </c>
      <c r="D8" s="47">
        <f>IF(C8=0,0,C8*((((1+INICIO!$D$10/12)^(1*12))-1)/(INICIO!$D$10/12)))</f>
        <v/>
      </c>
      <c r="E8" s="47">
        <f>IF(C8=0,0,C8*((((1+INICIO!$D$10/12)^(5*12))-1)/(INICIO!$D$10/12)))</f>
        <v/>
      </c>
      <c r="F8" s="47">
        <f>IF(C8=0,0,C8*((((1+INICIO!$D$10/12)^(10*12))-1)/(INICIO!$D$10/12)))</f>
        <v/>
      </c>
      <c r="G8" s="48">
        <f>C8*120</f>
        <v/>
      </c>
    </row>
    <row r="9">
      <c r="B9" s="46" t="n">
        <v>300</v>
      </c>
      <c r="C9" s="41">
        <f>B9*30</f>
        <v/>
      </c>
      <c r="D9" s="47">
        <f>IF(C9=0,0,C9*((((1+INICIO!$D$10/12)^(1*12))-1)/(INICIO!$D$10/12)))</f>
        <v/>
      </c>
      <c r="E9" s="47">
        <f>IF(C9=0,0,C9*((((1+INICIO!$D$10/12)^(5*12))-1)/(INICIO!$D$10/12)))</f>
        <v/>
      </c>
      <c r="F9" s="47">
        <f>IF(C9=0,0,C9*((((1+INICIO!$D$10/12)^(10*12))-1)/(INICIO!$D$10/12)))</f>
        <v/>
      </c>
      <c r="G9" s="48">
        <f>C9*120</f>
        <v/>
      </c>
    </row>
    <row r="10">
      <c r="B10" s="46" t="n">
        <v>500</v>
      </c>
      <c r="C10" s="41">
        <f>B10*30</f>
        <v/>
      </c>
      <c r="D10" s="47">
        <f>IF(C10=0,0,C10*((((1+INICIO!$D$10/12)^(1*12))-1)/(INICIO!$D$10/12)))</f>
        <v/>
      </c>
      <c r="E10" s="47">
        <f>IF(C10=0,0,C10*((((1+INICIO!$D$10/12)^(5*12))-1)/(INICIO!$D$10/12)))</f>
        <v/>
      </c>
      <c r="F10" s="47">
        <f>IF(C10=0,0,C10*((((1+INICIO!$D$10/12)^(10*12))-1)/(INICIO!$D$10/12)))</f>
        <v/>
      </c>
      <c r="G10" s="48">
        <f>C10*120</f>
        <v/>
      </c>
    </row>
    <row r="12" ht="28" customHeight="1">
      <c r="B12" s="42" t="inlineStr">
        <is>
          <t>TU META</t>
        </is>
      </c>
      <c r="C12" s="45">
        <f>INICIO!$C$6*30</f>
        <v/>
      </c>
      <c r="D12" s="49">
        <f>IF(C12=0,0,C12*((((1+INICIO!$D$10/12)^(1*12))-1)/(INICIO!$D$10/12)))</f>
        <v/>
      </c>
      <c r="E12" s="49">
        <f>IF(C12=0,0,C12*((((1+INICIO!$D$10/12)^(5*12))-1)/(INICIO!$D$10/12)))</f>
        <v/>
      </c>
      <c r="F12" s="49">
        <f>IF(C12=0,0,C12*((((1+INICIO!$D$10/12)^(10*12))-1)/(INICIO!$D$10/12)))</f>
        <v/>
      </c>
      <c r="G12" s="50">
        <f>C12*120</f>
        <v/>
      </c>
    </row>
    <row r="14">
      <c r="B14" s="7" t="inlineStr">
        <is>
          <t>La última columna es guardar sin que el dinero trabaje: el mismo aporte, sin intereses. La diferencia entre esa columna y la de 10 años es lo que te deja de pagar el colchón.</t>
        </is>
      </c>
    </row>
  </sheetData>
  <mergeCells count="3">
    <mergeCell ref="B3:G3"/>
    <mergeCell ref="B2:G2"/>
    <mergeCell ref="B14:G14"/>
  </mergeCells>
  <printOptions horizontalCentered="1"/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2026-07-27T02:46:03Z</dcterms:created>
  <dcterms:modified xmlns:dcterms="http://purl.org/dc/terms/" xmlns:xsi="http://www.w3.org/2001/XMLSchema-instance" xsi:type="dcterms:W3CDTF">2026-07-27T02:46:03Z</dcterms:modified>
</cp:coreProperties>
</file>